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Гурково\Бюджет\2025\"/>
    </mc:Choice>
  </mc:AlternateContent>
  <bookViews>
    <workbookView xWindow="0" yWindow="0" windowWidth="15600" windowHeight="7845"/>
  </bookViews>
  <sheets>
    <sheet name="КП 2025-1" sheetId="5" r:id="rId1"/>
    <sheet name="Лист1" sheetId="14" r:id="rId2"/>
    <sheet name="1" sheetId="13" r:id="rId3"/>
  </sheets>
  <definedNames>
    <definedName name="_xlnm.Print_Titles" localSheetId="0">'КП 2025-1'!$5:$8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78" i="5" l="1"/>
  <c r="M77" i="5" s="1"/>
  <c r="G80" i="5"/>
  <c r="G81" i="5"/>
  <c r="G82" i="5"/>
  <c r="G84" i="5"/>
  <c r="G85" i="5"/>
  <c r="G86" i="5"/>
  <c r="E87" i="5"/>
  <c r="F87" i="5"/>
  <c r="H87" i="5"/>
  <c r="I87" i="5"/>
  <c r="J87" i="5"/>
  <c r="K87" i="5"/>
  <c r="L87" i="5"/>
  <c r="G87" i="5" l="1"/>
  <c r="L78" i="5"/>
  <c r="L77" i="5" s="1"/>
  <c r="K78" i="5"/>
  <c r="K77" i="5" s="1"/>
  <c r="J78" i="5"/>
  <c r="J77" i="5" s="1"/>
  <c r="I78" i="5"/>
  <c r="I77" i="5" s="1"/>
  <c r="H78" i="5"/>
  <c r="H77" i="5" s="1"/>
  <c r="F78" i="5"/>
  <c r="F77" i="5" s="1"/>
  <c r="E78" i="5"/>
  <c r="E77" i="5" s="1"/>
  <c r="K23" i="5"/>
  <c r="G78" i="5" l="1"/>
  <c r="G77" i="5" s="1"/>
  <c r="I29" i="5"/>
  <c r="J29" i="5"/>
  <c r="K29" i="5"/>
  <c r="L29" i="5"/>
  <c r="M29" i="5"/>
  <c r="H29" i="5"/>
  <c r="K64" i="5"/>
  <c r="K31" i="5"/>
  <c r="M64" i="5"/>
  <c r="H31" i="5"/>
  <c r="G58" i="5"/>
  <c r="I21" i="5"/>
  <c r="J21" i="5"/>
  <c r="K21" i="5"/>
  <c r="K15" i="5" s="1"/>
  <c r="L21" i="5"/>
  <c r="M21" i="5"/>
  <c r="H21" i="5"/>
  <c r="G26" i="5"/>
  <c r="M31" i="5"/>
  <c r="I23" i="5"/>
  <c r="J23" i="5"/>
  <c r="L23" i="5"/>
  <c r="M23" i="5"/>
  <c r="H23" i="5"/>
  <c r="G14" i="5"/>
  <c r="H15" i="5" l="1"/>
  <c r="L15" i="5"/>
  <c r="J15" i="5"/>
  <c r="M15" i="5"/>
  <c r="I15" i="5"/>
  <c r="G21" i="5"/>
  <c r="M60" i="5"/>
  <c r="L60" i="5"/>
  <c r="K60" i="5"/>
  <c r="J60" i="5"/>
  <c r="I60" i="5"/>
  <c r="F60" i="5"/>
  <c r="E60" i="5"/>
  <c r="G30" i="5"/>
  <c r="G19" i="5"/>
  <c r="G20" i="5"/>
  <c r="G17" i="5"/>
  <c r="G18" i="5"/>
  <c r="G16" i="5"/>
  <c r="G15" i="5" l="1"/>
  <c r="G60" i="5"/>
  <c r="G25" i="5"/>
  <c r="G24" i="5"/>
  <c r="G13" i="5"/>
  <c r="L11" i="5" l="1"/>
  <c r="L10" i="5" s="1"/>
  <c r="E11" i="5" l="1"/>
  <c r="F15" i="5"/>
  <c r="H62" i="5" l="1"/>
  <c r="I62" i="5"/>
  <c r="J62" i="5"/>
  <c r="K62" i="5"/>
  <c r="L62" i="5"/>
  <c r="M62" i="5"/>
  <c r="F62" i="5"/>
  <c r="E62" i="5"/>
  <c r="F31" i="5"/>
  <c r="F29" i="5" s="1"/>
  <c r="I31" i="5"/>
  <c r="J31" i="5"/>
  <c r="L31" i="5"/>
  <c r="E31" i="5"/>
  <c r="G33" i="5"/>
  <c r="G56" i="5"/>
  <c r="G57" i="5"/>
  <c r="G55" i="5"/>
  <c r="M11" i="5"/>
  <c r="M10" i="5" s="1"/>
  <c r="H11" i="5"/>
  <c r="H10" i="5" s="1"/>
  <c r="L64" i="5"/>
  <c r="K11" i="5"/>
  <c r="K10" i="5" s="1"/>
  <c r="J11" i="5"/>
  <c r="J10" i="5" s="1"/>
  <c r="I11" i="5"/>
  <c r="I10" i="5" s="1"/>
  <c r="F11" i="5"/>
  <c r="G11" i="5" l="1"/>
  <c r="G29" i="5"/>
  <c r="G31" i="5"/>
  <c r="G62" i="5"/>
  <c r="M28" i="5"/>
  <c r="L28" i="5"/>
  <c r="M9" i="5" l="1"/>
  <c r="L9" i="5"/>
  <c r="I64" i="5"/>
  <c r="H64" i="5"/>
  <c r="F64" i="5"/>
  <c r="E64" i="5"/>
  <c r="E28" i="5" s="1"/>
  <c r="F23" i="5"/>
  <c r="F21" i="5" s="1"/>
  <c r="E23" i="5"/>
  <c r="H28" i="5" l="1"/>
  <c r="E21" i="5"/>
  <c r="E15" i="5" s="1"/>
  <c r="E10" i="5" s="1"/>
  <c r="E9" i="5" s="1"/>
  <c r="G23" i="5"/>
  <c r="G10" i="5" s="1"/>
  <c r="A12" i="14"/>
  <c r="H9" i="5" l="1"/>
  <c r="F10" i="5"/>
  <c r="L95" i="13" l="1"/>
  <c r="L94" i="13" s="1"/>
  <c r="L93" i="13" s="1"/>
  <c r="E95" i="13"/>
  <c r="Q94" i="13"/>
  <c r="P94" i="13"/>
  <c r="O94" i="13"/>
  <c r="N94" i="13"/>
  <c r="M94" i="13"/>
  <c r="J94" i="13"/>
  <c r="I94" i="13"/>
  <c r="H94" i="13"/>
  <c r="G94" i="13"/>
  <c r="F94" i="13"/>
  <c r="L92" i="13"/>
  <c r="E92" i="13"/>
  <c r="E91" i="13" s="1"/>
  <c r="Q91" i="13"/>
  <c r="P91" i="13"/>
  <c r="P90" i="13" s="1"/>
  <c r="O91" i="13"/>
  <c r="N91" i="13"/>
  <c r="M91" i="13"/>
  <c r="J91" i="13"/>
  <c r="I91" i="13"/>
  <c r="H91" i="13"/>
  <c r="G91" i="13"/>
  <c r="F91" i="13"/>
  <c r="O89" i="13"/>
  <c r="L89" i="13" s="1"/>
  <c r="H89" i="13"/>
  <c r="E89" i="13" s="1"/>
  <c r="L88" i="13"/>
  <c r="E88" i="13"/>
  <c r="L87" i="13"/>
  <c r="E87" i="13"/>
  <c r="L86" i="13"/>
  <c r="E86" i="13"/>
  <c r="M85" i="13"/>
  <c r="L85" i="13" s="1"/>
  <c r="F85" i="13"/>
  <c r="E85" i="13" s="1"/>
  <c r="Q84" i="13"/>
  <c r="P84" i="13"/>
  <c r="N84" i="13"/>
  <c r="J84" i="13"/>
  <c r="I84" i="13"/>
  <c r="H84" i="13"/>
  <c r="G84" i="13"/>
  <c r="L82" i="13"/>
  <c r="K82" i="13" s="1"/>
  <c r="Q81" i="13"/>
  <c r="P81" i="13"/>
  <c r="O81" i="13"/>
  <c r="N81" i="13"/>
  <c r="M81" i="13"/>
  <c r="J81" i="13"/>
  <c r="I81" i="13"/>
  <c r="H81" i="13"/>
  <c r="G81" i="13"/>
  <c r="F81" i="13"/>
  <c r="L80" i="13"/>
  <c r="E80" i="13"/>
  <c r="L79" i="13"/>
  <c r="E79" i="13"/>
  <c r="O78" i="13"/>
  <c r="L78" i="13" s="1"/>
  <c r="E78" i="13"/>
  <c r="L77" i="13"/>
  <c r="E77" i="13"/>
  <c r="Q76" i="13"/>
  <c r="P76" i="13"/>
  <c r="N76" i="13"/>
  <c r="M76" i="13"/>
  <c r="J76" i="13"/>
  <c r="I76" i="13"/>
  <c r="H76" i="13"/>
  <c r="G76" i="13"/>
  <c r="F76" i="13"/>
  <c r="L75" i="13"/>
  <c r="K75" i="13" s="1"/>
  <c r="Q74" i="13"/>
  <c r="P74" i="13"/>
  <c r="O74" i="13"/>
  <c r="N74" i="13"/>
  <c r="M74" i="13"/>
  <c r="J74" i="13"/>
  <c r="I74" i="13"/>
  <c r="H74" i="13"/>
  <c r="G74" i="13"/>
  <c r="F74" i="13"/>
  <c r="E74" i="13"/>
  <c r="K72" i="13"/>
  <c r="Q71" i="13"/>
  <c r="P71" i="13"/>
  <c r="O71" i="13"/>
  <c r="N71" i="13"/>
  <c r="M71" i="13"/>
  <c r="J71" i="13"/>
  <c r="I71" i="13"/>
  <c r="H71" i="13"/>
  <c r="G71" i="13"/>
  <c r="F71" i="13"/>
  <c r="E71" i="13"/>
  <c r="L69" i="13"/>
  <c r="E69" i="13"/>
  <c r="M68" i="13"/>
  <c r="L68" i="13" s="1"/>
  <c r="F68" i="13"/>
  <c r="E68" i="13" s="1"/>
  <c r="M67" i="13"/>
  <c r="L67" i="13" s="1"/>
  <c r="F67" i="13"/>
  <c r="E67" i="13" s="1"/>
  <c r="M66" i="13"/>
  <c r="L66" i="13" s="1"/>
  <c r="F66" i="13"/>
  <c r="E66" i="13" s="1"/>
  <c r="M65" i="13"/>
  <c r="L65" i="13" s="1"/>
  <c r="F65" i="13"/>
  <c r="E65" i="13" s="1"/>
  <c r="Q64" i="13"/>
  <c r="P64" i="13"/>
  <c r="O64" i="13"/>
  <c r="N64" i="13"/>
  <c r="H64" i="13"/>
  <c r="K63" i="13"/>
  <c r="Q62" i="13"/>
  <c r="P62" i="13"/>
  <c r="O62" i="13"/>
  <c r="N62" i="13"/>
  <c r="K62" i="13"/>
  <c r="J62" i="13"/>
  <c r="I62" i="13"/>
  <c r="H62" i="13"/>
  <c r="G62" i="13"/>
  <c r="M61" i="13"/>
  <c r="L61" i="13" s="1"/>
  <c r="F61" i="13"/>
  <c r="E61" i="13" s="1"/>
  <c r="M60" i="13"/>
  <c r="L60" i="13" s="1"/>
  <c r="F60" i="13"/>
  <c r="E60" i="13" s="1"/>
  <c r="L59" i="13"/>
  <c r="E59" i="13"/>
  <c r="L58" i="13"/>
  <c r="E58" i="13"/>
  <c r="L57" i="13"/>
  <c r="E57" i="13"/>
  <c r="L56" i="13"/>
  <c r="E56" i="13"/>
  <c r="L55" i="13"/>
  <c r="E55" i="13"/>
  <c r="L54" i="13"/>
  <c r="E54" i="13"/>
  <c r="M53" i="13"/>
  <c r="L53" i="13" s="1"/>
  <c r="F53" i="13"/>
  <c r="E53" i="13" s="1"/>
  <c r="L52" i="13"/>
  <c r="E52" i="13"/>
  <c r="L51" i="13"/>
  <c r="E51" i="13"/>
  <c r="L50" i="13"/>
  <c r="E50" i="13"/>
  <c r="L49" i="13"/>
  <c r="E49" i="13"/>
  <c r="L48" i="13"/>
  <c r="E48" i="13"/>
  <c r="L47" i="13"/>
  <c r="E47" i="13"/>
  <c r="L46" i="13"/>
  <c r="E46" i="13"/>
  <c r="L45" i="13"/>
  <c r="E45" i="13"/>
  <c r="L44" i="13"/>
  <c r="E44" i="13"/>
  <c r="M43" i="13"/>
  <c r="L43" i="13" s="1"/>
  <c r="F43" i="13"/>
  <c r="E43" i="13" s="1"/>
  <c r="L42" i="13"/>
  <c r="E42" i="13"/>
  <c r="L41" i="13"/>
  <c r="E41" i="13"/>
  <c r="M40" i="13"/>
  <c r="L40" i="13" s="1"/>
  <c r="E40" i="13"/>
  <c r="L39" i="13"/>
  <c r="E39" i="13"/>
  <c r="L38" i="13"/>
  <c r="E38" i="13"/>
  <c r="L37" i="13"/>
  <c r="E37" i="13"/>
  <c r="L36" i="13"/>
  <c r="E36" i="13"/>
  <c r="L35" i="13"/>
  <c r="E35" i="13"/>
  <c r="L34" i="13"/>
  <c r="E34" i="13"/>
  <c r="L33" i="13"/>
  <c r="E33" i="13"/>
  <c r="M32" i="13"/>
  <c r="L32" i="13" s="1"/>
  <c r="F32" i="13"/>
  <c r="E32" i="13" s="1"/>
  <c r="L31" i="13"/>
  <c r="E31" i="13"/>
  <c r="L30" i="13"/>
  <c r="E30" i="13"/>
  <c r="L29" i="13"/>
  <c r="E29" i="13"/>
  <c r="L28" i="13"/>
  <c r="E28" i="13"/>
  <c r="L27" i="13"/>
  <c r="E27" i="13"/>
  <c r="L26" i="13"/>
  <c r="E26" i="13"/>
  <c r="L25" i="13"/>
  <c r="E25" i="13"/>
  <c r="L24" i="13"/>
  <c r="E24" i="13"/>
  <c r="L23" i="13"/>
  <c r="E23" i="13"/>
  <c r="L22" i="13"/>
  <c r="E22" i="13"/>
  <c r="L21" i="13"/>
  <c r="E21" i="13"/>
  <c r="L20" i="13"/>
  <c r="E20" i="13"/>
  <c r="O19" i="13"/>
  <c r="L19" i="13" s="1"/>
  <c r="H19" i="13"/>
  <c r="E19" i="13" s="1"/>
  <c r="O18" i="13"/>
  <c r="L18" i="13" s="1"/>
  <c r="H18" i="13"/>
  <c r="E18" i="13" s="1"/>
  <c r="K17" i="13"/>
  <c r="M16" i="13"/>
  <c r="L16" i="13" s="1"/>
  <c r="F16" i="13"/>
  <c r="E16" i="13" s="1"/>
  <c r="L15" i="13"/>
  <c r="E15" i="13"/>
  <c r="Q14" i="13"/>
  <c r="P14" i="13"/>
  <c r="N14" i="13"/>
  <c r="J14" i="13"/>
  <c r="I14" i="13"/>
  <c r="G14" i="13"/>
  <c r="M13" i="13"/>
  <c r="L13" i="13" s="1"/>
  <c r="F13" i="13"/>
  <c r="E13" i="13" s="1"/>
  <c r="L12" i="13"/>
  <c r="E12" i="13"/>
  <c r="Q11" i="13"/>
  <c r="Q10" i="13" s="1"/>
  <c r="P11" i="13"/>
  <c r="O11" i="13"/>
  <c r="N11" i="13"/>
  <c r="J11" i="13"/>
  <c r="I11" i="13"/>
  <c r="H11" i="13"/>
  <c r="G11" i="13"/>
  <c r="G10" i="13" s="1"/>
  <c r="P10" i="13" l="1"/>
  <c r="F84" i="13"/>
  <c r="E84" i="13" s="1"/>
  <c r="K38" i="13"/>
  <c r="N10" i="13"/>
  <c r="G70" i="13"/>
  <c r="L74" i="13"/>
  <c r="K74" i="13" s="1"/>
  <c r="Q90" i="13"/>
  <c r="E94" i="13"/>
  <c r="E93" i="13" s="1"/>
  <c r="K93" i="13" s="1"/>
  <c r="J93" i="13" s="1"/>
  <c r="I93" i="13" s="1"/>
  <c r="H93" i="13" s="1"/>
  <c r="G93" i="13" s="1"/>
  <c r="F93" i="13" s="1"/>
  <c r="O84" i="13"/>
  <c r="E76" i="13"/>
  <c r="K29" i="13"/>
  <c r="K51" i="13"/>
  <c r="G64" i="13"/>
  <c r="M84" i="13"/>
  <c r="K13" i="13"/>
  <c r="K15" i="13"/>
  <c r="K21" i="13"/>
  <c r="K23" i="13"/>
  <c r="K24" i="13"/>
  <c r="K25" i="13"/>
  <c r="K28" i="13"/>
  <c r="K34" i="13"/>
  <c r="K35" i="13"/>
  <c r="K36" i="13"/>
  <c r="K43" i="13"/>
  <c r="K45" i="13"/>
  <c r="K46" i="13"/>
  <c r="K47" i="13"/>
  <c r="K50" i="13"/>
  <c r="K55" i="13"/>
  <c r="K57" i="13"/>
  <c r="K58" i="13"/>
  <c r="K66" i="13"/>
  <c r="K68" i="13"/>
  <c r="K69" i="13"/>
  <c r="K77" i="13"/>
  <c r="K78" i="13"/>
  <c r="K85" i="13"/>
  <c r="E11" i="13"/>
  <c r="K19" i="13"/>
  <c r="K27" i="13"/>
  <c r="K31" i="13"/>
  <c r="K40" i="13"/>
  <c r="K41" i="13"/>
  <c r="K49" i="13"/>
  <c r="K53" i="13"/>
  <c r="K59" i="13"/>
  <c r="K61" i="13"/>
  <c r="K79" i="13"/>
  <c r="L84" i="13"/>
  <c r="I10" i="13"/>
  <c r="Q70" i="13"/>
  <c r="Q9" i="13" s="1"/>
  <c r="K87" i="13"/>
  <c r="K88" i="13"/>
  <c r="K92" i="13"/>
  <c r="K95" i="13"/>
  <c r="J10" i="13"/>
  <c r="K26" i="13"/>
  <c r="K48" i="13"/>
  <c r="K60" i="13"/>
  <c r="O76" i="13"/>
  <c r="K80" i="13"/>
  <c r="L81" i="13"/>
  <c r="K81" i="13" s="1"/>
  <c r="E81" i="13"/>
  <c r="F11" i="13"/>
  <c r="F14" i="13"/>
  <c r="K22" i="13"/>
  <c r="K39" i="13"/>
  <c r="K44" i="13"/>
  <c r="K56" i="13"/>
  <c r="F64" i="13"/>
  <c r="K67" i="13"/>
  <c r="F70" i="13"/>
  <c r="P70" i="13"/>
  <c r="P9" i="13" s="1"/>
  <c r="K86" i="13"/>
  <c r="O90" i="13"/>
  <c r="N90" i="13" s="1"/>
  <c r="M90" i="13" s="1"/>
  <c r="K20" i="13"/>
  <c r="K32" i="13"/>
  <c r="K37" i="13"/>
  <c r="K42" i="13"/>
  <c r="K54" i="13"/>
  <c r="K65" i="13"/>
  <c r="J70" i="13"/>
  <c r="I70" i="13" s="1"/>
  <c r="I9" i="13" s="1"/>
  <c r="K89" i="13"/>
  <c r="M11" i="13"/>
  <c r="L11" i="13" s="1"/>
  <c r="K12" i="13"/>
  <c r="H14" i="13"/>
  <c r="H10" i="13" s="1"/>
  <c r="K18" i="13"/>
  <c r="K30" i="13"/>
  <c r="K52" i="13"/>
  <c r="L71" i="13"/>
  <c r="K71" i="13" s="1"/>
  <c r="K16" i="13"/>
  <c r="H70" i="13"/>
  <c r="E14" i="13"/>
  <c r="M14" i="13"/>
  <c r="O14" i="13"/>
  <c r="O10" i="13" s="1"/>
  <c r="M64" i="13"/>
  <c r="L64" i="13" s="1"/>
  <c r="L76" i="13"/>
  <c r="L91" i="13"/>
  <c r="K91" i="13" s="1"/>
  <c r="Q93" i="13"/>
  <c r="P93" i="13" s="1"/>
  <c r="O93" i="13" s="1"/>
  <c r="N93" i="13" s="1"/>
  <c r="M93" i="13" s="1"/>
  <c r="K94" i="13" l="1"/>
  <c r="K84" i="13"/>
  <c r="K76" i="13"/>
  <c r="K11" i="13"/>
  <c r="O70" i="13"/>
  <c r="N70" i="13" s="1"/>
  <c r="M70" i="13" s="1"/>
  <c r="L70" i="13" s="1"/>
  <c r="J9" i="13"/>
  <c r="G9" i="13"/>
  <c r="E70" i="13"/>
  <c r="F10" i="13"/>
  <c r="E10" i="13" s="1"/>
  <c r="L14" i="13"/>
  <c r="K14" i="13" s="1"/>
  <c r="M10" i="13"/>
  <c r="L10" i="13" s="1"/>
  <c r="L90" i="13"/>
  <c r="H9" i="13"/>
  <c r="K70" i="13" l="1"/>
  <c r="N9" i="13"/>
  <c r="O9" i="13"/>
  <c r="K10" i="13"/>
  <c r="M9" i="13"/>
  <c r="L9" i="13" l="1"/>
  <c r="J68" i="5"/>
  <c r="J64" i="5" s="1"/>
  <c r="J28" i="5" l="1"/>
  <c r="G64" i="5"/>
  <c r="G28" i="5" s="1"/>
  <c r="G9" i="5" s="1"/>
  <c r="I28" i="5"/>
  <c r="J9" i="5" l="1"/>
  <c r="K28" i="5"/>
  <c r="F28" i="5"/>
  <c r="F9" i="5" s="1"/>
  <c r="I9" i="5" l="1"/>
  <c r="K9" i="5" l="1"/>
  <c r="E90" i="13"/>
  <c r="K90" i="13" s="1"/>
  <c r="J90" i="13"/>
  <c r="I90" i="13"/>
  <c r="H90" i="13"/>
  <c r="G90" i="13"/>
  <c r="F90" i="13"/>
  <c r="F9" i="13" s="1"/>
  <c r="E9" i="13" s="1"/>
  <c r="K9" i="13" s="1"/>
  <c r="I64" i="13"/>
  <c r="E64" i="13" s="1"/>
  <c r="K64" i="13" s="1"/>
  <c r="J64" i="13"/>
</calcChain>
</file>

<file path=xl/sharedStrings.xml><?xml version="1.0" encoding="utf-8"?>
<sst xmlns="http://schemas.openxmlformats.org/spreadsheetml/2006/main" count="473" uniqueCount="211">
  <si>
    <t>Дейност</t>
  </si>
  <si>
    <t>§§</t>
  </si>
  <si>
    <t>Наименование на обекта</t>
  </si>
  <si>
    <t>Год. нач./год. край</t>
  </si>
  <si>
    <t>Обща ст-ст на инвестицията</t>
  </si>
  <si>
    <t>целева субсидия        §§31-13</t>
  </si>
  <si>
    <t>§40</t>
  </si>
  <si>
    <t xml:space="preserve">Преходен остатък    </t>
  </si>
  <si>
    <t>Държавен фонд земеделие</t>
  </si>
  <si>
    <t>§ 51-00 Основен ремонт на ДМА</t>
  </si>
  <si>
    <t>Функция 03 - Образование</t>
  </si>
  <si>
    <t>51-00</t>
  </si>
  <si>
    <t>2020-2023</t>
  </si>
  <si>
    <t xml:space="preserve">Реконструкция и модернизация на СУ "Хр.Смирненски" в гр. Гурково </t>
  </si>
  <si>
    <t>Топлоизолация по фасади - ОУ "Св.св.Кирил и Методий", с.Паничерево, съгласно ПМС №262/29.07.2021 г.</t>
  </si>
  <si>
    <t>2021-2022</t>
  </si>
  <si>
    <t>Функция 06 - Жилищно строителство, благоустройство, комунално стопанство и опазване на околната среда</t>
  </si>
  <si>
    <t>2022-2023</t>
  </si>
  <si>
    <t>2022-2024</t>
  </si>
  <si>
    <t>Основен ремонт на площадки за игра-детски площадки на територията на община Гурково</t>
  </si>
  <si>
    <t>§ 52-00 Придобиване на ДМА</t>
  </si>
  <si>
    <t>Функция 01 - Общи държавни служби</t>
  </si>
  <si>
    <t>Функция 02 - Отбрана и сигурност</t>
  </si>
  <si>
    <t>52-03</t>
  </si>
  <si>
    <t>52-06</t>
  </si>
  <si>
    <r>
      <t xml:space="preserve">Изготвяне на инвестиционен проект за обект: "Изграждане на пречиствателна станция за питейни води на гр. Гурково, общ. Гурково"- </t>
    </r>
    <r>
      <rPr>
        <b/>
        <sz val="9"/>
        <rFont val="Times New Roman"/>
        <family val="1"/>
        <charset val="204"/>
      </rPr>
      <t>ППР</t>
    </r>
  </si>
  <si>
    <t>2021-2023</t>
  </si>
  <si>
    <t>Изготвяне на инвестиционен проект за обект „Изграждане на Пречиствателна станция за отпадни води (ПСОВ) с външни довеждащи комуникации: канализационен колектор, водопровод, електропровод и транспортен достъп на гр. Гурково, общ. Гурково“ - ППР</t>
  </si>
  <si>
    <t>§ 55-03 Капиталови трансфери за организации с нестопанска цел</t>
  </si>
  <si>
    <t>Функция 07 - Почивно дело, култура, религиозни дейности</t>
  </si>
  <si>
    <t>55-03</t>
  </si>
  <si>
    <t>Ремонт и реконструкция на НЧ "Войвода Г. Къргов - 1920" (ремонт на покрив)</t>
  </si>
  <si>
    <t>§ 54-00 Придобиване на земя</t>
  </si>
  <si>
    <t>Функция 01- Общи държавни служби</t>
  </si>
  <si>
    <t>В т.ч. по приходоизточници</t>
  </si>
  <si>
    <t>ПМС; целева субсидия §§ 31-11, Решения на МС</t>
  </si>
  <si>
    <t>ОБЩО ПО ПАРАГРАФИ (§51+§52+§53+§55)</t>
  </si>
  <si>
    <t>Реконструкця на вътрешна водопроводна мрежа на с.Паничерево, община Гурково-втори етап</t>
  </si>
  <si>
    <t>Улична мрежа - гр."Гурково" (по проект "Ремонт на улици и общнски пътища на територията на община Гурково):</t>
  </si>
  <si>
    <t xml:space="preserve">Основен ремонт и реконструкция на улица "Стефан Караджа" от о.т. 92 до о.т.170, гр.Гурково </t>
  </si>
  <si>
    <t xml:space="preserve">Основен ремонт и реконструкция на улица "Градинска" от о.т.167 до о.т.168 , гр.Гурково </t>
  </si>
  <si>
    <t xml:space="preserve">Основен ремонт и реконструкция на улица "Любен Каравелов" от о.т.14  през , до о.т. 27 , гр. Гурково </t>
  </si>
  <si>
    <t xml:space="preserve">Основен ремонт и реконструкция на улица "Георги Бенковски" от о.т.35, през о.т.36 до о.т. 40, гр. Гурково </t>
  </si>
  <si>
    <t xml:space="preserve">Основен ремонт и реконструкция на улица "Захари Стоянов" от о.т.34, през о.т.35,73,85,91,101  до о.т. 100, гр. Гурково </t>
  </si>
  <si>
    <t>Основен ремонт и реконструкция на улица "Михаил Греков" от о.т.158, до о.т. 168, гр. Гурково</t>
  </si>
  <si>
    <t xml:space="preserve">Основен ремонт и реконструкция на улица "Михаил Греков" от о.т.7 - през о.т.8 - о.т.9 - о.т.10 - о.т.11 - о.т.ЗО - о.т.31 - о.т.32 - о.т.76 - о.т.77 - о.т.157 до о.т. 158, гр. Гурково </t>
  </si>
  <si>
    <t xml:space="preserve">Основен ремонт и реконструкция на улица " Панайот Волов " от о.т. 97 до о.т. 96, гр.Гурково </t>
  </si>
  <si>
    <t xml:space="preserve">Основен ремонт и реконструкция на улица "Павли Телкиев" от о.т.78 - о.т. 156 - о.т. 155 , гр.Гурково </t>
  </si>
  <si>
    <t xml:space="preserve">Основен ремонт и реконструкция на улица "Отец Паисий Хилендарски" от о.т.7- о.т.14 - о.т.13 - о.т.29 - о.т.28 - о.т. 34 - о.т.ЗЗ - о.т. 74 о.т.75 - о.т. 81 - о.т.82 - о.т.93, гр. Гурково </t>
  </si>
  <si>
    <t xml:space="preserve">Основен ремонт и реконструкция на улица "Индже  от о.т.4 - о.т.5 - о.т.6, гр. Гурково </t>
  </si>
  <si>
    <t xml:space="preserve">Основен ремонт и реконструкция на улица "Хаджи Димитър Асенов" от о.т.80 - о.т.79 - о.т.78 - о.т.77, гр. Гурково </t>
  </si>
  <si>
    <t xml:space="preserve">Основен ремонт и реконструкция на улица "Кокиче" от о.т.75 до о.т.76, гр. Гурково </t>
  </si>
  <si>
    <t>Улична мрежа -с.Паничерево (по проект "Ремонт на улици и общнски пътища на територията на община Гурково):</t>
  </si>
  <si>
    <t>Основен ремонт и реконструкция на улица "Севастопол" от о.т.3, през о.т.6,25,(26,30),(70,69), (68,67), до о.т. (94,100), с.Паничерево</t>
  </si>
  <si>
    <t xml:space="preserve">Основен ремонт и реконструкция на улица "Кокиче" от о.т.191  до о.т. 192, с.Паничерево </t>
  </si>
  <si>
    <t>Основен ремонт и реконструкция на улица "Байкал" от о.т.116,  до о.т. 120, с.Паничерево</t>
  </si>
  <si>
    <t xml:space="preserve">Основен ремонт и реконструкция на ул. „Бояна" - о.т.96 - о.т.56 - о.т.55 - о.т.53, с.Паничерево </t>
  </si>
  <si>
    <t xml:space="preserve">Основен ремонт и реконструкция на ул."Дружба" -  о.т.99 - о.т.100 - о.т.101 - о.т.102 - о.т.105 - о.т.106 - о.т.108- о.т.109 - о.т.110 - о.т.111 - о.т.112, с.Паничерево </t>
  </si>
  <si>
    <t xml:space="preserve">Основен ремонт и реконструкция на ул. „Драва" - о.т.66 - о.т.65 - о.т.58 - о.т.59 - о.т.60, с.Паничерево </t>
  </si>
  <si>
    <t>Основен ремонт и реконструкция на ул. „Язовирна" - о.т.131 - о.т.132 - о.т.133 - о.т.134 - о.т.91 - о.т.86 - о.т.87- о.т.88 - о.т.83 - о.т.82 - о.т.80, с.Паничерево</t>
  </si>
  <si>
    <t>Основен ремонт и реконструкция на ул. „Бор" -о.т.113 - о.т.114 - о.т.115, с.Паничерево</t>
  </si>
  <si>
    <t xml:space="preserve">Основен ремонт и реконструкция на ул. „Калиакра" - о.т.45 - о.т.196 - о.т.52 - о.т.51 - о.т.107 - о.т.105, с.Паничерево </t>
  </si>
  <si>
    <t>Основен ремонт и реконструкция на ул. „Малина" - о.т.66 - о.т.67, с.Паничерево</t>
  </si>
  <si>
    <t xml:space="preserve">Основен ремонт и реконструкция на ул. „Сладък кладенец" - о.т.20 - о.т.38, с.Паничерево </t>
  </si>
  <si>
    <t>Основен ремонт и реконструкция на ул."Чайка" - о.т.36 - о.т.67 - о.т.68 - о.т.85 - о.т.84, с.Паничерево</t>
  </si>
  <si>
    <t>Улична мрежа- с.Конаре(по проект "Ремонт на улици и общнски пътища на територията на община Гурково):</t>
  </si>
  <si>
    <t xml:space="preserve">Основен ремонт и реконструкция на улица от о.т.104,  до о.т. 106 (L=125 м), с.Конаре </t>
  </si>
  <si>
    <t xml:space="preserve">Основен ремонт и реконструкция на улица  о.т. 54 - о.т. 56 - о.т.57 - о.т.44 - о.т.45 - о.т.16 - о.т.17 - о.т.18 - о.т.20 о.т.21 - о.т.9; с дължина L=604м , с.Конаре </t>
  </si>
  <si>
    <t xml:space="preserve">Основен ремонт и реконструкция на улица  о.т.157-о.т. 156-о.т. 155; с дължина L=198м , с.Конаре </t>
  </si>
  <si>
    <t>Основен ремонт и реконструкция на улица   о.т. 175 - о.т. 1173 - о.т. 173 - о.т.163 - о.т.162 - о.т.155; с дължина L= 317м  с.Конаре (по проект "Ремонт на улици и общински пътища на територията на Община Гурково")</t>
  </si>
  <si>
    <t xml:space="preserve">Основен ремонт и реконструкция на улица  о.т.40 - о.т.39 - о.т.41; с дължина L=94м , с.Конаре </t>
  </si>
  <si>
    <t xml:space="preserve">Основен ремонт и реконструкция на улица   о.т.17 - о.т.22 - о.т.32 - о.т.31; с дължина L=265м с.Конаре </t>
  </si>
  <si>
    <t xml:space="preserve">Основен ремонт и реконструкция на улица  о.т.45 - о.т.ЗЗ - о.т.34 - о.т.182 - о.т.183 - о.т.36; с дължина L=294м , с.Конаре </t>
  </si>
  <si>
    <t xml:space="preserve">Основен ремонт и реконструкция на улица  о.т.56-о.т.63-о.т.62-о.т.61; с дължина L=246м , с.Конаре </t>
  </si>
  <si>
    <t xml:space="preserve">                                                                               </t>
  </si>
  <si>
    <t>Директор на Дирекция "ОДУТИ", Община Гурково:</t>
  </si>
  <si>
    <t>Гл. счетоводител: ……………………………….</t>
  </si>
  <si>
    <t>2023-2024</t>
  </si>
  <si>
    <t>Функция 07 - Култура, Почивно дело, култура, религиозни дейности</t>
  </si>
  <si>
    <t>Ремонт сграда - общинска собственост "Младежки дом", с.Паничерево, община Гурково</t>
  </si>
  <si>
    <t>2023-2023</t>
  </si>
  <si>
    <t xml:space="preserve">Основен ремонт и реконструкция на улица  о.т.23(22) - о.т.24; с дължина L=158м , с.Конаре </t>
  </si>
  <si>
    <t>Основен ремонт и реконструкция на улица "Александър Стамболийски" от о.т.107 до о.т. 111, гр. Гурково - ППР</t>
  </si>
  <si>
    <t xml:space="preserve"> Изготвяне на инвестиционен проект за обект „Доизграждане на канализационната мрежа на гр. Гурково, община Гурково" -ППР -???</t>
  </si>
  <si>
    <t xml:space="preserve">Основен ремонт и реконструкция на улица  от о.т.1541 - до о.т.1534 в с.Конаре 
</t>
  </si>
  <si>
    <t>Изграждане на компостираща инсталация на площадка в гр.Гурково, Община Гурково -</t>
  </si>
  <si>
    <t>Реконструкция на улица в ПИ 18157.125.738 по КККР на гр.Гурково, община ГУРКОВО, област СТАРА ЗАГОРА</t>
  </si>
  <si>
    <t>Функция 08 - Икономически дейности и услуги</t>
  </si>
  <si>
    <t xml:space="preserve">               (Надка Михалева)</t>
  </si>
  <si>
    <t>Актуализация на разчета за финансиране на капиталовите разходи на Община Гурково за 2023 г.</t>
  </si>
  <si>
    <t>Компенсаторни разлики</t>
  </si>
  <si>
    <t>2023-2025</t>
  </si>
  <si>
    <t>…………………………………...……………</t>
  </si>
  <si>
    <t xml:space="preserve">                               (инж.Румяна Драганова)</t>
  </si>
  <si>
    <t xml:space="preserve">Основен ремонт и реконструкция на на подпорни стени по поречието на р.Лазова в регулационните граници на гр.Гурково, общ Гурково-в обхвата на прилежащи улици-улица  между о.т.140 и о.т.1136  и улица между о.т.1113 и о.т.1050 - ПЪРВИ И ВТОРИ ЕТАП (вкл. демонтажни работи на компрометирани елементи и профилиране на речното корито)
 </t>
  </si>
  <si>
    <t xml:space="preserve">Основен ремонт и реконструкция на улица "Тунджа" от о.т.154 до о.т. 158, гр. Гурково </t>
  </si>
  <si>
    <t xml:space="preserve">Основен ремонт и реконструкция на улица  о.т.61 - о.т.60 - о.т.59 - о.т.40 - о.т.38 - о.т.37 - о.т.36; с дължина L=263м, с.Конаре 
</t>
  </si>
  <si>
    <t>"Подобряване на водоснабдителната инфраструктура в с .Конаре и с. Паничерево, Община Гурково" с финансиране от ДФ"Земеделие" по договор №24/07/2/0/00452/21.06.2018г.</t>
  </si>
  <si>
    <t>Основеи ремонт и рконструкция на общински път SZR 2020, /SZR 2101, Николаево - Жълтопоп / Брестова - Димовци  от км 0+000 до км1+200  - ППР</t>
  </si>
  <si>
    <t>Основеи ремонт и реконструкция на общински път SZR 2101, //III 5007- Николаево - Граница общ.(Николаево- Гурково)/-Брестова- Жълтопоп  от км 2+900 до км 8+900   - ППР</t>
  </si>
  <si>
    <t>Основеи ремонт и реконструкция на общински път SZR 2022, /SZR 2101, Николаево - Жълтопоп / -/ II-55 /  от км 0+000 до км 0+600 - ППР</t>
  </si>
  <si>
    <t>Основен ремонт и реконструкция на общински път SZR 2021, /II-55 Прохода на Републиката/- Пчелиново - Лява река, от км 0+000 до км 4+700  - ППР</t>
  </si>
  <si>
    <t xml:space="preserve">Изграждане на хидромелиоративна система за поддържане на зелената система на гр. Гурково (ППР) </t>
  </si>
  <si>
    <t>52-05</t>
  </si>
  <si>
    <t>Придобиване чрез замяна на поземлени имоти: ПИ 18157.501.2198 ; ПИ 18157.2199; ПИ 18157.501.2201; ПИ 18157.501.2202, гр. Гурково</t>
  </si>
  <si>
    <t>54-00</t>
  </si>
  <si>
    <t>52-01</t>
  </si>
  <si>
    <t xml:space="preserve">Придобиване на компютърни конфигурации /4бр./ за нуждите на СУ "Хр.Смирненски" в гр. Гурково </t>
  </si>
  <si>
    <t>§40; собствени средства</t>
  </si>
  <si>
    <t>2019-2023</t>
  </si>
  <si>
    <t>2018-2023</t>
  </si>
  <si>
    <t>ПЛАН ЗА 2023 г. (към м. АВГУСТ, 2023 г.</t>
  </si>
  <si>
    <t xml:space="preserve">Актуализиран ПЛАН 2023 г. от м.Октомври, 2023 г. </t>
  </si>
  <si>
    <t>(Актуализиран план към  м. Октомври, 2023 г.)</t>
  </si>
  <si>
    <t>Придобиване на електрическа готварска печка за нуждите на ДГ "Латинка" - гр. Гурково</t>
  </si>
  <si>
    <t>Придобиване на климатични системи /6бр./ за нуждите на ДГ "Латинка" - гр. Гурково</t>
  </si>
  <si>
    <t>52-04</t>
  </si>
  <si>
    <t>Придобиване на МПС (лек автомобил) за нуждите на РУ-Казанлък, участък Гурково при ОДМВР - Стара загора</t>
  </si>
  <si>
    <t xml:space="preserve">Преходен остатък  §§31-11    </t>
  </si>
  <si>
    <t>Функция 05 - Соцално оигуряване, подпомагане и грижи</t>
  </si>
  <si>
    <t>Придобиване на климатична система  за нуждите на Клуб на пенсионера в гр.Гурково</t>
  </si>
  <si>
    <t>2024-2025</t>
  </si>
  <si>
    <t>ИНВЕСТИЦИОННА ПРОГРАМА ЗА 2025 г.</t>
  </si>
  <si>
    <t>МОН</t>
  </si>
  <si>
    <t>(инж.Теменужка Папазова)</t>
  </si>
  <si>
    <t xml:space="preserve">               (Мария Коева)</t>
  </si>
  <si>
    <t>Кофа Bucket B-O-T</t>
  </si>
  <si>
    <t>общо</t>
  </si>
  <si>
    <t>2025-2026</t>
  </si>
  <si>
    <t>Целева субсидия        §§31-13</t>
  </si>
  <si>
    <t>2025-2025</t>
  </si>
  <si>
    <t>Основен ремонт и реконструкция на общински път SZR 2022, /SZR 2101, Николаево - Жълтопоп / -/ II-55 /  от км 0+000 до км 0+600</t>
  </si>
  <si>
    <t>Основен ремонт на спортна площадка  в СУ "Христо Смирненски" гр. Гурково</t>
  </si>
  <si>
    <t>Основен ремонт, реконструкция и обновяване на площадно пространство в гр. Гурково, в ПИ  18157.501.1117 по КККР на гр. Гурково, УПИ VI в кв.150 - ППР, Гурково</t>
  </si>
  <si>
    <t>Основен ремонт, реконструкция и обновяване на пешеходната зона  на ул. "Александър Батенберг" от о.т.118  до о.т. 40 в обхвата на имот с ид.18157.501.539 по КК) , гр. Гурково - ППР, Гурково</t>
  </si>
  <si>
    <t>2021-2025</t>
  </si>
  <si>
    <t>Ремонт и реконструкция на НЧ "Войвода Г. Къргов-1920", Гурково</t>
  </si>
  <si>
    <t xml:space="preserve">Изготвил: </t>
  </si>
  <si>
    <t xml:space="preserve">Основен ремонт и реконструкция на общински път SZR 2020, /SZR 2101, Николаево - Жълтопоп/ Брестова - Димовци  от км 0+000 до км 1+200   </t>
  </si>
  <si>
    <t>Началник отдел "СЕПОПМДТ', Община Гурково: ….........................................</t>
  </si>
  <si>
    <t>Началник отдел "ФС": ……………………………….</t>
  </si>
  <si>
    <t>План 2025 г.</t>
  </si>
  <si>
    <t>Основен ремонт на спортна площадка  в ОУ "Св.Св. Кирил и Методий" с. Паничерево</t>
  </si>
  <si>
    <t>Компютърна конфигурация - "Училищна STEM среда"  ОУ "Св.Св. Кирил и Методий" с. Паничерево /6 бр./, с. Паничерево</t>
  </si>
  <si>
    <t>Придобиване на HK AUDIO - Sonar 115 SUB DD - СУ "Хр.Смирненски" гр. Гурково, Гурково</t>
  </si>
  <si>
    <t>Микроскоп - "Училищна STEM среда"  ОУ "Св.Св. Кирил и Методий" с. Паничерево /1 бр./, с. Паничерево</t>
  </si>
  <si>
    <t>Микроскоп - "Училищна STEM среда"  ОУ "Св.Св. Кирил и Методий" с. Паничерево /12 бр./, с. Паничерево</t>
  </si>
  <si>
    <t>Европейски средства</t>
  </si>
  <si>
    <t>Компютърна конфигурация - ОУ "Св.Св. Кирил и Методий" с. Паничерево /3 бр./, с. Паничерево</t>
  </si>
  <si>
    <r>
      <t xml:space="preserve">Основен ремонт на покрива  на 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ОДЗ ”Латинка” гр. Гурково - СМР, авторски и стр. надзор</t>
    </r>
  </si>
  <si>
    <r>
      <t xml:space="preserve">Основен ремонт на </t>
    </r>
    <r>
      <rPr>
        <b/>
        <sz val="13"/>
        <color theme="1"/>
        <rFont val="Times New Roman"/>
        <family val="1"/>
        <charset val="204"/>
      </rPr>
      <t>ДЕТСКА ПЛОЩАДКА</t>
    </r>
    <r>
      <rPr>
        <sz val="13"/>
        <color theme="1"/>
        <rFont val="Times New Roman"/>
        <family val="1"/>
        <charset val="204"/>
      </rPr>
      <t xml:space="preserve"> в селищния  парк на община Гурково - </t>
    </r>
    <r>
      <rPr>
        <b/>
        <sz val="13"/>
        <color theme="1"/>
        <rFont val="Times New Roman"/>
        <family val="1"/>
        <charset val="204"/>
      </rPr>
      <t>ПРОЕКТИРАНЕ И СТРОИТЕЛСТВО</t>
    </r>
  </si>
  <si>
    <r>
      <t xml:space="preserve">Основен ремонт на </t>
    </r>
    <r>
      <rPr>
        <b/>
        <sz val="13"/>
        <color theme="1"/>
        <rFont val="Times New Roman"/>
        <family val="1"/>
        <charset val="204"/>
      </rPr>
      <t xml:space="preserve"> СЕЛИЩЕН ПАРК</t>
    </r>
    <r>
      <rPr>
        <sz val="13"/>
        <color theme="1"/>
        <rFont val="Times New Roman"/>
        <family val="1"/>
        <charset val="204"/>
      </rPr>
      <t xml:space="preserve">  на община Гурково - </t>
    </r>
    <r>
      <rPr>
        <b/>
        <sz val="13"/>
        <color theme="1"/>
        <rFont val="Times New Roman"/>
        <family val="1"/>
        <charset val="204"/>
      </rPr>
      <t>ПРОЕКТИРАНЕ</t>
    </r>
  </si>
  <si>
    <t>Усвоено до края на      2024 г.</t>
  </si>
  <si>
    <t>Функция 05 - Социално осигуряване, подпомагане и грижи</t>
  </si>
  <si>
    <t>Енергийно обновяване на МЖС на бул. "Княз Александър Батенберг", блок 9, гр. Гурково - административен договор №: BG16FFPR003-4.001-0247-С01</t>
  </si>
  <si>
    <t>Енергийно обновяване на МЖС на бул. „Княз Александър Батенберг“, блок 9А - административен договор №:  BG16FFPR003-4.001-0248-С01</t>
  </si>
  <si>
    <t>Енергийно обновяване на МЖС на бул. "Княз Александър Батенберг" № 11, гр. Гурково - административен договор №:  BG16FFPR003-4.001-0246-C01</t>
  </si>
  <si>
    <t>Енергийно обновяване на МЖС на бул. "Княз Александър Батенберг" № 14, гр. Гурково - административен договор №:  BG16FFPR003-4.001-0250-C01</t>
  </si>
  <si>
    <t>Енергийно обновяване на МЖС на бул. "Княз Александър Батенберг" № 15, гр. Гурково - административен договор №:  BG16FFPR003-4.001-0251-C01</t>
  </si>
  <si>
    <t>Енергийно обновяване на МЖС на бул. "Княз Александър Батенберг" № 16, гр. Гурково - административен договор №:  BG16FFPR003-4.001-0243-C01</t>
  </si>
  <si>
    <t>Енергийно обновяване на МЖС на бул. "Княз Александър Батенберг" № 17, гр. Гурково - административен договор №:   BG16FFPR003-4.001-0244-C01</t>
  </si>
  <si>
    <t>Проект "Зелена игра - детски кът за бъдещето, с. Конаре, община Гурково"</t>
  </si>
  <si>
    <t>Проект "Кът за отдих в с. Паничерево, община Гурково"</t>
  </si>
  <si>
    <t>Проект "Приятели на природата - детски еко кът в града" - гр. Гурково</t>
  </si>
  <si>
    <t>ОБЩО ПО ПАРАГРАФИ (§51+§52+§55)</t>
  </si>
  <si>
    <t>Проект "Вълшебството на природата" - ДГ "Латинка", филиал с. Паничерево</t>
  </si>
  <si>
    <t>инж.Теменужка Папазова - н-к отдел СЕПОПМДТ</t>
  </si>
  <si>
    <t>парите са за мълниезащита</t>
  </si>
  <si>
    <t>Отпадат  5 200лв АН и  такси УВЕ  1  400лв=общо 6600;  остават за плащане 50 429,20лв</t>
  </si>
  <si>
    <t>само аванс за тази година, за догодина -ОСИП, СН, АН и СМР</t>
  </si>
  <si>
    <t>от тях 15 880лв за проекта и 1980лв за ОСИП 2-ро плащане</t>
  </si>
  <si>
    <t>от тях: ПРОЕКТИРАНЕ-13700лв; ОСИП- 1680лв; СМР-86 003лв; за АН -0лв за 2025г; за СН- 2040лв аванс</t>
  </si>
  <si>
    <t>Преносим компютър - лаптоп</t>
  </si>
  <si>
    <t>Функция 04 - Здравеопазване</t>
  </si>
  <si>
    <t>Преносим компютър - лалптоп</t>
  </si>
  <si>
    <t>СТЕM  LENOVO THINKBOOK /лаптоп/СУ "Хр.Смирненски" Гурково, Гурково - 20 бр.</t>
  </si>
  <si>
    <t>СТЕМ СКЕНЕР 3D REVOPOINT POP СУ "Хр.Смирненски" Гурково, Гурково - 2 бр.</t>
  </si>
  <si>
    <t>СТЕM HIKVISION ДИСПЛЕЙ ИНТЕРАКТИВЕН 75” СУ "Хр.Смирненски" Гурково, Гурково - 2 бр.</t>
  </si>
  <si>
    <t>СТЕМ Интерактивен дисплей HIKVISION DS СУ "Хр.Смирненски" Гурково, Гурково - 1 бр.</t>
  </si>
  <si>
    <t>СТЕМ OPS HIKVISION  СУ "Хр.Смирненски" Гурково, Гурково - 1 бр.</t>
  </si>
  <si>
    <t>СТЕМ LENOVO THINKBOOK /лаптоп/ СУ "Хр.Смирненски" Гурково, Гурково - 13 бр.</t>
  </si>
  <si>
    <t>СТЕМ ДИСПЛЕЙ ИНТЕРАКТИВЕН HIKVISION СУ "Хр.Смирненски" Гурково, Гурково - 7 бр.</t>
  </si>
  <si>
    <t>СТЕМ OPS HIKVISION MODULEWIN 10  СУ "Хр.Смирненски" Гурково, Гурково - 7 бр.</t>
  </si>
  <si>
    <t>СТЕМ LENOVO IDEAPAD  3 SSD DOS СУ "Хр.Смирненски" Гурково, Гурково - 7 бр.</t>
  </si>
  <si>
    <t>СТЕМ PC LENOVO TINKENTRE NEO    СУ "Хр.Смирненски" Гурково, Гурково - 26 бр.</t>
  </si>
  <si>
    <t>СТЕМ  КЛИМАТИК 24000 ВТУ СУ "Хр.Смирненски" Гурково, Гурково - 2 бр.</t>
  </si>
  <si>
    <t>СТЕМ  КЛИМАТИК 12000 ВТУ СУ "Хр.Смирненски" Гурково, Гурково - 1 бр.</t>
  </si>
  <si>
    <t>СТЕМ Композиция BOXI 2800 СУ "Хр.Смирненски" Гурково, Гурково - 1 бр.</t>
  </si>
  <si>
    <t>СТЕМ Композиция BOXI 720 СУ "Хр.Смирненски" Гурково, Гурково - 1 бр.</t>
  </si>
  <si>
    <t>СТЕМ МАСА ЛАБОРАТОРНА 1800 СУ "Хр.Смирненски" Гурково, Гурково - 4 бр.</t>
  </si>
  <si>
    <t>СТЕМ МАСА УЧИТЕЛСКА ЛАБОРАТОРНА1600 СУ "Хр.Смирненски" Гурково, Гурково - 1 бр.</t>
  </si>
  <si>
    <t>СТЕМ ПРИНТЕР 3D COLIDO 3.0 СУ "Хр.Смирненски" Гурково, Гурково - 2 бр.</t>
  </si>
  <si>
    <t>СТЕМ ТРАНСПОРТЕН КУФАР VR 5 БР. К-Т  СУ "Хр.Смирненски" Гурково, Гурково - 2 бр.</t>
  </si>
  <si>
    <t>СТЕМ NTL КОМПЛЕКТ ЦЕНТРОБЕЖНА СИЛА ЗА УЧЕНИЦИ СУ "Хр.Смирненски" Гурково, Гурково - 1 бр.</t>
  </si>
  <si>
    <t>2023-2026</t>
  </si>
  <si>
    <t>Енергийно обновяване на МЖС на ул. "Опълченска" №12, гр. Гурково - административен договор №: BG16FFPR003-4.001-0249-C01</t>
  </si>
  <si>
    <t>Функция 07 - Култура, спорт, почивни дейности и религиозно дело</t>
  </si>
  <si>
    <t>Основен ремонт и реконструкция на открит спортен комплекс в ПИ 18157.501.1060, гр. Гурково</t>
  </si>
  <si>
    <t>Мълниезащитна инсталация на спортна площадка  в СУ "Христо Смирненски" гр. Гурково</t>
  </si>
  <si>
    <t>Основен ремонт и реконструкция на общински SZR 2021, /III 5007/ Николаево - граница общ. (Николаево - Гурково) - Брестова - Дворище - Жълтопоп" от км 2+900 до км 8+900"</t>
  </si>
  <si>
    <t>Основен ремонт и реконструкция на общински SZR 2021, /II-55, Прохода на Републинката/ Пчелиново - Лява река" от км 0+000 до км 4+700</t>
  </si>
  <si>
    <t>Приложение № 1</t>
  </si>
  <si>
    <t>Демонтаж на компрометирани и изграждане на нови подпорни стени и почистване на коритото на р. Лазова от наноси и дървесна растителност в регулационните граници на гр. Гурково, общ. Гурково- първи и втори етап</t>
  </si>
  <si>
    <t>МРРБ/
ПУДООС/МФ</t>
  </si>
  <si>
    <t>Циркулационна помпа за парно отопление-СУ "Христо Смирненски" гр. Гурково</t>
  </si>
  <si>
    <t>Преходен остатък;    §§31-11</t>
  </si>
  <si>
    <t>55-04</t>
  </si>
  <si>
    <t>§ 55-00 Капиталови трансфери</t>
  </si>
  <si>
    <t>на обектите за капитално строителство, основен ремонт и придобиване на дълготрайни активи в Община Гурково към м. декември 2025 г.</t>
  </si>
  <si>
    <r>
      <t>Компютърна конфигурация - гр. Гурково /</t>
    </r>
    <r>
      <rPr>
        <sz val="13"/>
        <color rgb="FFFF0000"/>
        <rFont val="Times New Roman"/>
        <family val="1"/>
        <charset val="204"/>
      </rPr>
      <t>7 бр.</t>
    </r>
    <r>
      <rPr>
        <sz val="13"/>
        <rFont val="Times New Roman"/>
        <family val="1"/>
        <charset val="204"/>
      </rPr>
      <t>/</t>
    </r>
  </si>
  <si>
    <t>„Придобиване на стопански инвентар RFG    Композиция   BOXI KMWG 720/370/2120 - 1 брой     за СУ"Хр. Смирненски" гр.Гурково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</si>
</sst>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_л_в_."/>
    <numFmt numFmtId="165" formatCode="#\ ###\ ###\ ###\ ##0"/>
  </numFmts>
  <fonts count="26" x14ac:knownFonts="1">
    <font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Cambria"/>
      <family val="1"/>
      <charset val="204"/>
    </font>
    <font>
      <sz val="10"/>
      <name val="Cambria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i/>
      <sz val="13"/>
      <name val="Times New Roman"/>
      <family val="1"/>
      <charset val="204"/>
    </font>
    <font>
      <b/>
      <i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3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8"/>
      <name val="Calibri"/>
      <family val="2"/>
      <charset val="204"/>
      <scheme val="minor"/>
    </font>
    <font>
      <i/>
      <sz val="13"/>
      <color rgb="FFFF0000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16">
    <xf numFmtId="0" fontId="0" fillId="0" borderId="0" xfId="0"/>
    <xf numFmtId="0" fontId="4" fillId="0" borderId="1" xfId="0" quotePrefix="1" applyFont="1" applyBorder="1" applyAlignment="1">
      <alignment horizontal="center" vertical="center" textRotation="90" wrapText="1"/>
    </xf>
    <xf numFmtId="1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textRotation="90" wrapText="1"/>
    </xf>
    <xf numFmtId="3" fontId="4" fillId="5" borderId="1" xfId="0" applyNumberFormat="1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center" vertical="center" textRotation="90" wrapText="1"/>
    </xf>
    <xf numFmtId="3" fontId="4" fillId="3" borderId="1" xfId="0" applyNumberFormat="1" applyFont="1" applyFill="1" applyBorder="1" applyAlignment="1">
      <alignment horizontal="right" vertical="center" wrapText="1"/>
    </xf>
    <xf numFmtId="1" fontId="4" fillId="0" borderId="1" xfId="0" applyNumberFormat="1" applyFont="1" applyBorder="1" applyAlignment="1">
      <alignment horizontal="left" vertical="center" wrapText="1"/>
    </xf>
    <xf numFmtId="1" fontId="4" fillId="0" borderId="1" xfId="1" applyNumberFormat="1" applyFont="1" applyBorder="1" applyAlignment="1">
      <alignment horizontal="left" vertical="center" wrapText="1"/>
    </xf>
    <xf numFmtId="1" fontId="4" fillId="3" borderId="1" xfId="1" applyNumberFormat="1" applyFont="1" applyFill="1" applyBorder="1" applyAlignment="1">
      <alignment horizontal="left" vertical="center" wrapText="1"/>
    </xf>
    <xf numFmtId="1" fontId="1" fillId="4" borderId="1" xfId="0" applyNumberFormat="1" applyFont="1" applyFill="1" applyBorder="1" applyAlignment="1">
      <alignment horizontal="center" vertical="center" wrapText="1"/>
    </xf>
    <xf numFmtId="1" fontId="4" fillId="0" borderId="0" xfId="0" applyNumberFormat="1" applyFont="1" applyAlignment="1">
      <alignment vertical="center" wrapText="1"/>
    </xf>
    <xf numFmtId="1" fontId="3" fillId="8" borderId="1" xfId="1" applyNumberFormat="1" applyFont="1" applyFill="1" applyBorder="1" applyAlignment="1">
      <alignment horizontal="center" vertical="center" wrapText="1"/>
    </xf>
    <xf numFmtId="1" fontId="3" fillId="8" borderId="1" xfId="0" quotePrefix="1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textRotation="90" wrapText="1"/>
    </xf>
    <xf numFmtId="0" fontId="4" fillId="9" borderId="1" xfId="0" applyFont="1" applyFill="1" applyBorder="1" applyAlignment="1">
      <alignment horizontal="center" vertical="center" textRotation="90" wrapText="1"/>
    </xf>
    <xf numFmtId="0" fontId="4" fillId="9" borderId="1" xfId="0" applyFont="1" applyFill="1" applyBorder="1" applyAlignment="1">
      <alignment horizontal="left" vertical="center" textRotation="90" wrapText="1"/>
    </xf>
    <xf numFmtId="0" fontId="1" fillId="9" borderId="1" xfId="0" applyFont="1" applyFill="1" applyBorder="1" applyAlignment="1">
      <alignment horizontal="center" vertical="center" textRotation="90" wrapText="1"/>
    </xf>
    <xf numFmtId="0" fontId="1" fillId="9" borderId="1" xfId="0" applyFont="1" applyFill="1" applyBorder="1" applyAlignment="1">
      <alignment horizontal="left" vertical="center" textRotation="90" wrapText="1"/>
    </xf>
    <xf numFmtId="0" fontId="5" fillId="9" borderId="1" xfId="0" applyFont="1" applyFill="1" applyBorder="1" applyAlignment="1">
      <alignment vertical="center" wrapText="1"/>
    </xf>
    <xf numFmtId="1" fontId="3" fillId="8" borderId="1" xfId="0" applyNumberFormat="1" applyFont="1" applyFill="1" applyBorder="1" applyAlignment="1">
      <alignment horizontal="center" vertical="center" wrapText="1"/>
    </xf>
    <xf numFmtId="3" fontId="1" fillId="5" borderId="1" xfId="0" applyNumberFormat="1" applyFont="1" applyFill="1" applyBorder="1" applyAlignment="1">
      <alignment horizontal="right" vertical="center" wrapText="1"/>
    </xf>
    <xf numFmtId="1" fontId="3" fillId="5" borderId="1" xfId="0" applyNumberFormat="1" applyFont="1" applyFill="1" applyBorder="1" applyAlignment="1">
      <alignment horizontal="center" vertical="center" wrapText="1"/>
    </xf>
    <xf numFmtId="1" fontId="1" fillId="4" borderId="1" xfId="0" applyNumberFormat="1" applyFont="1" applyFill="1" applyBorder="1" applyAlignment="1">
      <alignment horizontal="center" vertical="center" textRotation="90" wrapText="1"/>
    </xf>
    <xf numFmtId="1" fontId="4" fillId="0" borderId="0" xfId="0" applyNumberFormat="1" applyFont="1" applyAlignment="1">
      <alignment horizontal="center" vertical="center" textRotation="90" wrapText="1"/>
    </xf>
    <xf numFmtId="1" fontId="4" fillId="0" borderId="0" xfId="0" applyNumberFormat="1" applyFont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textRotation="90" wrapText="1"/>
    </xf>
    <xf numFmtId="1" fontId="4" fillId="4" borderId="1" xfId="0" applyNumberFormat="1" applyFont="1" applyFill="1" applyBorder="1" applyAlignment="1">
      <alignment vertical="center" wrapText="1"/>
    </xf>
    <xf numFmtId="1" fontId="4" fillId="4" borderId="1" xfId="0" applyNumberFormat="1" applyFont="1" applyFill="1" applyBorder="1" applyAlignment="1">
      <alignment horizontal="center" vertical="center" textRotation="90" wrapText="1"/>
    </xf>
    <xf numFmtId="1" fontId="5" fillId="8" borderId="1" xfId="0" applyNumberFormat="1" applyFont="1" applyFill="1" applyBorder="1" applyAlignment="1">
      <alignment vertical="center" textRotation="90" wrapText="1"/>
    </xf>
    <xf numFmtId="1" fontId="5" fillId="8" borderId="1" xfId="0" applyNumberFormat="1" applyFont="1" applyFill="1" applyBorder="1" applyAlignment="1">
      <alignment horizontal="center" vertical="center" textRotation="90" wrapText="1"/>
    </xf>
    <xf numFmtId="1" fontId="3" fillId="8" borderId="1" xfId="0" applyNumberFormat="1" applyFont="1" applyFill="1" applyBorder="1" applyAlignment="1">
      <alignment horizontal="center" vertical="center" textRotation="90" wrapText="1"/>
    </xf>
    <xf numFmtId="1" fontId="4" fillId="4" borderId="1" xfId="0" applyNumberFormat="1" applyFont="1" applyFill="1" applyBorder="1" applyAlignment="1">
      <alignment vertical="center" textRotation="90" wrapText="1"/>
    </xf>
    <xf numFmtId="1" fontId="3" fillId="8" borderId="1" xfId="0" quotePrefix="1" applyNumberFormat="1" applyFont="1" applyFill="1" applyBorder="1" applyAlignment="1">
      <alignment horizontal="center" vertical="center" textRotation="90" wrapText="1"/>
    </xf>
    <xf numFmtId="1" fontId="3" fillId="7" borderId="1" xfId="0" quotePrefix="1" applyNumberFormat="1" applyFont="1" applyFill="1" applyBorder="1" applyAlignment="1">
      <alignment horizontal="center" vertical="center" textRotation="90" wrapText="1"/>
    </xf>
    <xf numFmtId="1" fontId="3" fillId="5" borderId="1" xfId="0" quotePrefix="1" applyNumberFormat="1" applyFont="1" applyFill="1" applyBorder="1" applyAlignment="1">
      <alignment horizontal="center" vertical="center" textRotation="90" wrapText="1"/>
    </xf>
    <xf numFmtId="1" fontId="4" fillId="0" borderId="0" xfId="0" quotePrefix="1" applyNumberFormat="1" applyFont="1" applyAlignment="1">
      <alignment horizontal="center" vertical="center" textRotation="90" wrapText="1"/>
    </xf>
    <xf numFmtId="1" fontId="1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textRotation="90"/>
    </xf>
    <xf numFmtId="0" fontId="4" fillId="8" borderId="1" xfId="0" applyFont="1" applyFill="1" applyBorder="1" applyAlignment="1">
      <alignment horizontal="center" vertical="center" textRotation="90" wrapText="1"/>
    </xf>
    <xf numFmtId="1" fontId="3" fillId="5" borderId="1" xfId="0" applyNumberFormat="1" applyFont="1" applyFill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right" vertical="center" textRotation="90"/>
    </xf>
    <xf numFmtId="1" fontId="1" fillId="7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6" borderId="1" xfId="0" applyFont="1" applyFill="1" applyBorder="1" applyAlignment="1">
      <alignment horizontal="center" vertical="center" textRotation="90" wrapText="1"/>
    </xf>
    <xf numFmtId="1" fontId="1" fillId="9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vertical="center" wrapText="1"/>
    </xf>
    <xf numFmtId="3" fontId="4" fillId="9" borderId="1" xfId="0" applyNumberFormat="1" applyFont="1" applyFill="1" applyBorder="1" applyAlignment="1">
      <alignment vertical="center" wrapText="1"/>
    </xf>
    <xf numFmtId="3" fontId="1" fillId="4" borderId="1" xfId="0" applyNumberFormat="1" applyFont="1" applyFill="1" applyBorder="1" applyAlignment="1">
      <alignment horizontal="right" vertical="center" wrapText="1"/>
    </xf>
    <xf numFmtId="3" fontId="3" fillId="8" borderId="1" xfId="0" applyNumberFormat="1" applyFont="1" applyFill="1" applyBorder="1" applyAlignment="1">
      <alignment horizontal="right" vertical="center" wrapText="1"/>
    </xf>
    <xf numFmtId="3" fontId="1" fillId="3" borderId="1" xfId="0" applyNumberFormat="1" applyFont="1" applyFill="1" applyBorder="1" applyAlignment="1">
      <alignment horizontal="right"/>
    </xf>
    <xf numFmtId="3" fontId="4" fillId="3" borderId="1" xfId="0" applyNumberFormat="1" applyFont="1" applyFill="1" applyBorder="1" applyAlignment="1">
      <alignment horizontal="right" vertical="center"/>
    </xf>
    <xf numFmtId="3" fontId="4" fillId="0" borderId="1" xfId="0" applyNumberFormat="1" applyFont="1" applyBorder="1"/>
    <xf numFmtId="3" fontId="4" fillId="4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Border="1" applyAlignment="1">
      <alignment vertical="center" wrapText="1"/>
    </xf>
    <xf numFmtId="3" fontId="4" fillId="0" borderId="1" xfId="0" applyNumberFormat="1" applyFont="1" applyBorder="1" applyAlignment="1">
      <alignment horizontal="right" vertical="center"/>
    </xf>
    <xf numFmtId="3" fontId="4" fillId="3" borderId="1" xfId="0" applyNumberFormat="1" applyFont="1" applyFill="1" applyBorder="1" applyAlignment="1">
      <alignment vertical="center" textRotation="90" wrapText="1"/>
    </xf>
    <xf numFmtId="3" fontId="4" fillId="8" borderId="1" xfId="0" applyNumberFormat="1" applyFont="1" applyFill="1" applyBorder="1" applyAlignment="1">
      <alignment horizontal="right" vertical="center" wrapText="1"/>
    </xf>
    <xf numFmtId="3" fontId="1" fillId="8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Border="1" applyAlignment="1">
      <alignment vertical="center"/>
    </xf>
    <xf numFmtId="3" fontId="3" fillId="5" borderId="1" xfId="0" applyNumberFormat="1" applyFont="1" applyFill="1" applyBorder="1" applyAlignment="1">
      <alignment horizontal="right" vertical="center" wrapText="1"/>
    </xf>
    <xf numFmtId="3" fontId="4" fillId="5" borderId="1" xfId="0" applyNumberFormat="1" applyFont="1" applyFill="1" applyBorder="1" applyAlignment="1">
      <alignment horizontal="right"/>
    </xf>
    <xf numFmtId="1" fontId="5" fillId="9" borderId="1" xfId="0" applyNumberFormat="1" applyFont="1" applyFill="1" applyBorder="1" applyAlignment="1">
      <alignment vertical="center" wrapText="1"/>
    </xf>
    <xf numFmtId="1" fontId="1" fillId="0" borderId="1" xfId="0" applyNumberFormat="1" applyFont="1" applyBorder="1" applyAlignment="1">
      <alignment horizontal="center" vertical="center" textRotation="90" wrapText="1"/>
    </xf>
    <xf numFmtId="3" fontId="3" fillId="9" borderId="1" xfId="0" applyNumberFormat="1" applyFont="1" applyFill="1" applyBorder="1" applyAlignment="1">
      <alignment vertical="center" wrapText="1"/>
    </xf>
    <xf numFmtId="0" fontId="4" fillId="4" borderId="1" xfId="0" quotePrefix="1" applyFont="1" applyFill="1" applyBorder="1" applyAlignment="1">
      <alignment horizontal="center" vertical="center" textRotation="90" wrapText="1"/>
    </xf>
    <xf numFmtId="0" fontId="4" fillId="4" borderId="1" xfId="0" applyFont="1" applyFill="1" applyBorder="1" applyAlignment="1">
      <alignment horizontal="center" vertical="center" textRotation="90" wrapText="1"/>
    </xf>
    <xf numFmtId="1" fontId="3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textRotation="90"/>
    </xf>
    <xf numFmtId="3" fontId="1" fillId="9" borderId="1" xfId="0" applyNumberFormat="1" applyFont="1" applyFill="1" applyBorder="1" applyAlignment="1">
      <alignment horizontal="right" vertical="center" wrapText="1"/>
    </xf>
    <xf numFmtId="0" fontId="8" fillId="0" borderId="0" xfId="0" applyFont="1"/>
    <xf numFmtId="0" fontId="0" fillId="0" borderId="4" xfId="0" applyBorder="1"/>
    <xf numFmtId="1" fontId="9" fillId="0" borderId="0" xfId="0" applyNumberFormat="1" applyFont="1" applyAlignment="1">
      <alignment horizontal="center" vertical="center" wrapText="1"/>
    </xf>
    <xf numFmtId="1" fontId="9" fillId="0" borderId="0" xfId="0" applyNumberFormat="1" applyFont="1" applyAlignment="1">
      <alignment vertical="center" wrapText="1"/>
    </xf>
    <xf numFmtId="1" fontId="9" fillId="0" borderId="0" xfId="0" quotePrefix="1" applyNumberFormat="1" applyFont="1" applyAlignment="1">
      <alignment horizontal="center" vertical="center" wrapText="1"/>
    </xf>
    <xf numFmtId="1" fontId="10" fillId="0" borderId="0" xfId="0" applyNumberFormat="1" applyFont="1" applyAlignment="1">
      <alignment horizontal="center" vertical="center" wrapText="1"/>
    </xf>
    <xf numFmtId="1" fontId="11" fillId="3" borderId="1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Alignment="1">
      <alignment horizontal="center" vertical="center" wrapText="1"/>
    </xf>
    <xf numFmtId="1" fontId="11" fillId="3" borderId="1" xfId="0" applyNumberFormat="1" applyFont="1" applyFill="1" applyBorder="1" applyAlignment="1">
      <alignment horizontal="center" vertical="center" wrapText="1"/>
    </xf>
    <xf numFmtId="1" fontId="9" fillId="0" borderId="0" xfId="0" applyNumberFormat="1" applyFont="1" applyAlignment="1">
      <alignment vertical="center"/>
    </xf>
    <xf numFmtId="1" fontId="10" fillId="0" borderId="0" xfId="0" applyNumberFormat="1" applyFont="1" applyAlignment="1">
      <alignment horizontal="center" vertical="center" wrapText="1"/>
    </xf>
    <xf numFmtId="1" fontId="9" fillId="0" borderId="0" xfId="0" applyNumberFormat="1" applyFont="1" applyAlignment="1">
      <alignment horizontal="center" vertical="center" wrapText="1"/>
    </xf>
    <xf numFmtId="1" fontId="12" fillId="12" borderId="1" xfId="0" applyNumberFormat="1" applyFont="1" applyFill="1" applyBorder="1" applyAlignment="1">
      <alignment horizontal="center" vertical="center" wrapText="1"/>
    </xf>
    <xf numFmtId="1" fontId="13" fillId="12" borderId="1" xfId="0" applyNumberFormat="1" applyFont="1" applyFill="1" applyBorder="1" applyAlignment="1">
      <alignment horizontal="center" vertical="center" wrapText="1"/>
    </xf>
    <xf numFmtId="1" fontId="14" fillId="12" borderId="1" xfId="0" applyNumberFormat="1" applyFont="1" applyFill="1" applyBorder="1" applyAlignment="1">
      <alignment horizontal="center" vertical="center" wrapText="1"/>
    </xf>
    <xf numFmtId="164" fontId="13" fillId="12" borderId="1" xfId="0" applyNumberFormat="1" applyFont="1" applyFill="1" applyBorder="1" applyAlignment="1">
      <alignment horizontal="center" vertical="center" wrapText="1"/>
    </xf>
    <xf numFmtId="1" fontId="12" fillId="11" borderId="1" xfId="0" applyNumberFormat="1" applyFont="1" applyFill="1" applyBorder="1" applyAlignment="1">
      <alignment horizontal="center" vertical="center" wrapText="1"/>
    </xf>
    <xf numFmtId="1" fontId="13" fillId="11" borderId="1" xfId="0" applyNumberFormat="1" applyFont="1" applyFill="1" applyBorder="1" applyAlignment="1">
      <alignment horizontal="center" vertical="center" wrapText="1"/>
    </xf>
    <xf numFmtId="1" fontId="14" fillId="11" borderId="1" xfId="0" applyNumberFormat="1" applyFont="1" applyFill="1" applyBorder="1" applyAlignment="1">
      <alignment horizontal="center" vertical="center" wrapText="1"/>
    </xf>
    <xf numFmtId="164" fontId="13" fillId="11" borderId="1" xfId="0" applyNumberFormat="1" applyFont="1" applyFill="1" applyBorder="1" applyAlignment="1">
      <alignment horizontal="center" vertical="center" wrapText="1"/>
    </xf>
    <xf numFmtId="1" fontId="12" fillId="10" borderId="1" xfId="0" applyNumberFormat="1" applyFont="1" applyFill="1" applyBorder="1" applyAlignment="1">
      <alignment horizontal="center" vertical="center" wrapText="1"/>
    </xf>
    <xf numFmtId="1" fontId="15" fillId="10" borderId="1" xfId="0" applyNumberFormat="1" applyFont="1" applyFill="1" applyBorder="1" applyAlignment="1">
      <alignment horizontal="center" vertical="center" wrapText="1"/>
    </xf>
    <xf numFmtId="1" fontId="13" fillId="10" borderId="1" xfId="1" applyNumberFormat="1" applyFont="1" applyFill="1" applyBorder="1" applyAlignment="1">
      <alignment horizontal="center" vertical="center" wrapText="1"/>
    </xf>
    <xf numFmtId="1" fontId="16" fillId="10" borderId="1" xfId="0" applyNumberFormat="1" applyFont="1" applyFill="1" applyBorder="1" applyAlignment="1">
      <alignment horizontal="center" vertical="center" wrapText="1"/>
    </xf>
    <xf numFmtId="164" fontId="13" fillId="10" borderId="1" xfId="0" applyNumberFormat="1" applyFont="1" applyFill="1" applyBorder="1" applyAlignment="1">
      <alignment horizontal="center" vertical="center" wrapText="1"/>
    </xf>
    <xf numFmtId="1" fontId="12" fillId="3" borderId="1" xfId="0" applyNumberFormat="1" applyFont="1" applyFill="1" applyBorder="1" applyAlignment="1">
      <alignment horizontal="center" vertical="center" wrapText="1"/>
    </xf>
    <xf numFmtId="1" fontId="12" fillId="3" borderId="1" xfId="1" applyNumberFormat="1" applyFont="1" applyFill="1" applyBorder="1" applyAlignment="1">
      <alignment horizontal="left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64" fontId="15" fillId="3" borderId="1" xfId="0" applyNumberFormat="1" applyFont="1" applyFill="1" applyBorder="1" applyAlignment="1">
      <alignment horizontal="center" vertical="center" wrapText="1"/>
    </xf>
    <xf numFmtId="164" fontId="18" fillId="3" borderId="1" xfId="0" applyNumberFormat="1" applyFont="1" applyFill="1" applyBorder="1" applyAlignment="1">
      <alignment horizontal="center" vertical="center" wrapText="1"/>
    </xf>
    <xf numFmtId="1" fontId="13" fillId="10" borderId="1" xfId="0" quotePrefix="1" applyNumberFormat="1" applyFont="1" applyFill="1" applyBorder="1" applyAlignment="1">
      <alignment horizontal="center" vertical="center" wrapText="1"/>
    </xf>
    <xf numFmtId="1" fontId="17" fillId="10" borderId="1" xfId="0" applyNumberFormat="1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" fontId="18" fillId="3" borderId="1" xfId="0" applyNumberFormat="1" applyFont="1" applyFill="1" applyBorder="1" applyAlignment="1">
      <alignment vertical="top" wrapText="1"/>
    </xf>
    <xf numFmtId="0" fontId="17" fillId="3" borderId="1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/>
    </xf>
    <xf numFmtId="0" fontId="12" fillId="3" borderId="1" xfId="0" quotePrefix="1" applyFont="1" applyFill="1" applyBorder="1" applyAlignment="1">
      <alignment horizontal="center" vertical="center" wrapText="1"/>
    </xf>
    <xf numFmtId="1" fontId="12" fillId="3" borderId="1" xfId="1" applyNumberFormat="1" applyFont="1" applyFill="1" applyBorder="1" applyAlignment="1">
      <alignment horizontal="left" vertical="top" wrapText="1"/>
    </xf>
    <xf numFmtId="164" fontId="19" fillId="3" borderId="1" xfId="0" applyNumberFormat="1" applyFont="1" applyFill="1" applyBorder="1" applyAlignment="1">
      <alignment horizontal="center" vertical="center"/>
    </xf>
    <xf numFmtId="164" fontId="12" fillId="3" borderId="1" xfId="0" applyNumberFormat="1" applyFont="1" applyFill="1" applyBorder="1" applyAlignment="1">
      <alignment horizontal="center" vertical="top" wrapText="1"/>
    </xf>
    <xf numFmtId="164" fontId="13" fillId="12" borderId="1" xfId="0" applyNumberFormat="1" applyFont="1" applyFill="1" applyBorder="1" applyAlignment="1">
      <alignment horizontal="center" vertical="top" wrapText="1"/>
    </xf>
    <xf numFmtId="1" fontId="13" fillId="10" borderId="1" xfId="0" applyNumberFormat="1" applyFont="1" applyFill="1" applyBorder="1" applyAlignment="1">
      <alignment horizontal="center" vertical="center" wrapText="1"/>
    </xf>
    <xf numFmtId="1" fontId="18" fillId="3" borderId="1" xfId="1" applyNumberFormat="1" applyFont="1" applyFill="1" applyBorder="1" applyAlignment="1">
      <alignment horizontal="left" vertical="top" wrapText="1"/>
    </xf>
    <xf numFmtId="164" fontId="12" fillId="3" borderId="1" xfId="0" applyNumberFormat="1" applyFont="1" applyFill="1" applyBorder="1" applyAlignment="1">
      <alignment vertical="center"/>
    </xf>
    <xf numFmtId="3" fontId="12" fillId="3" borderId="1" xfId="0" applyNumberFormat="1" applyFont="1" applyFill="1" applyBorder="1" applyAlignment="1">
      <alignment horizontal="center" vertical="center" wrapText="1"/>
    </xf>
    <xf numFmtId="1" fontId="12" fillId="0" borderId="1" xfId="0" quotePrefix="1" applyNumberFormat="1" applyFont="1" applyFill="1" applyBorder="1" applyAlignment="1">
      <alignment horizontal="center" vertical="center" wrapText="1"/>
    </xf>
    <xf numFmtId="1" fontId="12" fillId="0" borderId="5" xfId="0" quotePrefix="1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165" fontId="18" fillId="0" borderId="1" xfId="0" applyNumberFormat="1" applyFont="1" applyBorder="1" applyAlignment="1">
      <alignment horizontal="center" vertical="center"/>
    </xf>
    <xf numFmtId="164" fontId="12" fillId="0" borderId="7" xfId="0" applyNumberFormat="1" applyFont="1" applyFill="1" applyBorder="1" applyAlignment="1">
      <alignment horizontal="center" vertical="center" wrapText="1"/>
    </xf>
    <xf numFmtId="164" fontId="12" fillId="12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" fontId="12" fillId="0" borderId="2" xfId="1" applyNumberFormat="1" applyFont="1" applyFill="1" applyBorder="1" applyAlignment="1">
      <alignment horizontal="left" vertical="center" wrapText="1"/>
    </xf>
    <xf numFmtId="165" fontId="18" fillId="0" borderId="2" xfId="0" applyNumberFormat="1" applyFont="1" applyBorder="1" applyAlignment="1">
      <alignment horizontal="center" vertical="center"/>
    </xf>
    <xf numFmtId="164" fontId="12" fillId="0" borderId="2" xfId="0" applyNumberFormat="1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1" fontId="21" fillId="10" borderId="1" xfId="0" quotePrefix="1" applyNumberFormat="1" applyFont="1" applyFill="1" applyBorder="1" applyAlignment="1">
      <alignment horizontal="center" vertical="center" wrapText="1"/>
    </xf>
    <xf numFmtId="1" fontId="12" fillId="3" borderId="1" xfId="0" applyNumberFormat="1" applyFont="1" applyFill="1" applyBorder="1" applyAlignment="1">
      <alignment horizontal="left" vertical="center" wrapText="1"/>
    </xf>
    <xf numFmtId="1" fontId="12" fillId="3" borderId="1" xfId="0" applyNumberFormat="1" applyFont="1" applyFill="1" applyBorder="1" applyAlignment="1">
      <alignment vertical="center" wrapText="1"/>
    </xf>
    <xf numFmtId="164" fontId="13" fillId="12" borderId="3" xfId="0" applyNumberFormat="1" applyFont="1" applyFill="1" applyBorder="1" applyAlignment="1">
      <alignment horizontal="center" vertical="center" wrapText="1"/>
    </xf>
    <xf numFmtId="1" fontId="13" fillId="10" borderId="3" xfId="0" applyNumberFormat="1" applyFont="1" applyFill="1" applyBorder="1" applyAlignment="1">
      <alignment horizontal="center" vertical="center" wrapText="1"/>
    </xf>
    <xf numFmtId="164" fontId="13" fillId="10" borderId="3" xfId="0" applyNumberFormat="1" applyFont="1" applyFill="1" applyBorder="1" applyAlignment="1">
      <alignment horizontal="center" vertical="center" wrapText="1"/>
    </xf>
    <xf numFmtId="1" fontId="22" fillId="0" borderId="0" xfId="0" applyNumberFormat="1" applyFont="1" applyAlignment="1">
      <alignment horizontal="center" vertical="center" wrapText="1"/>
    </xf>
    <xf numFmtId="1" fontId="22" fillId="0" borderId="0" xfId="0" applyNumberFormat="1" applyFont="1" applyAlignment="1">
      <alignment vertical="center" wrapText="1"/>
    </xf>
    <xf numFmtId="1" fontId="22" fillId="0" borderId="0" xfId="0" applyNumberFormat="1" applyFont="1" applyAlignment="1">
      <alignment horizontal="right" vertical="center" wrapText="1"/>
    </xf>
    <xf numFmtId="1" fontId="22" fillId="0" borderId="0" xfId="0" applyNumberFormat="1" applyFont="1" applyAlignment="1">
      <alignment horizontal="left" vertical="center" wrapText="1"/>
    </xf>
    <xf numFmtId="164" fontId="17" fillId="3" borderId="1" xfId="0" applyNumberFormat="1" applyFont="1" applyFill="1" applyBorder="1" applyAlignment="1">
      <alignment horizontal="center" vertical="center" wrapText="1"/>
    </xf>
    <xf numFmtId="164" fontId="14" fillId="12" borderId="1" xfId="0" applyNumberFormat="1" applyFont="1" applyFill="1" applyBorder="1" applyAlignment="1">
      <alignment horizontal="center" vertical="center" wrapText="1"/>
    </xf>
    <xf numFmtId="1" fontId="18" fillId="3" borderId="1" xfId="0" applyNumberFormat="1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20" fillId="10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/>
    </xf>
    <xf numFmtId="1" fontId="20" fillId="11" borderId="1" xfId="0" applyNumberFormat="1" applyFont="1" applyFill="1" applyBorder="1" applyAlignment="1">
      <alignment horizontal="center" vertical="center" wrapText="1"/>
    </xf>
    <xf numFmtId="1" fontId="20" fillId="10" borderId="1" xfId="0" applyNumberFormat="1" applyFont="1" applyFill="1" applyBorder="1" applyAlignment="1">
      <alignment horizontal="center" vertical="center" wrapText="1"/>
    </xf>
    <xf numFmtId="1" fontId="18" fillId="0" borderId="5" xfId="0" applyNumberFormat="1" applyFont="1" applyFill="1" applyBorder="1" applyAlignment="1">
      <alignment horizontal="center"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164" fontId="20" fillId="10" borderId="1" xfId="0" applyNumberFormat="1" applyFont="1" applyFill="1" applyBorder="1" applyAlignment="1">
      <alignment horizontal="center" vertical="center" wrapText="1"/>
    </xf>
    <xf numFmtId="164" fontId="20" fillId="12" borderId="1" xfId="0" applyNumberFormat="1" applyFont="1" applyFill="1" applyBorder="1" applyAlignment="1">
      <alignment horizontal="center" vertical="center" wrapText="1"/>
    </xf>
    <xf numFmtId="1" fontId="14" fillId="10" borderId="1" xfId="1" applyNumberFormat="1" applyFont="1" applyFill="1" applyBorder="1" applyAlignment="1">
      <alignment horizontal="center" vertical="center" wrapText="1"/>
    </xf>
    <xf numFmtId="1" fontId="14" fillId="10" borderId="1" xfId="0" applyNumberFormat="1" applyFont="1" applyFill="1" applyBorder="1" applyAlignment="1">
      <alignment horizontal="center" vertical="center" wrapText="1"/>
    </xf>
    <xf numFmtId="164" fontId="14" fillId="10" borderId="1" xfId="0" applyNumberFormat="1" applyFont="1" applyFill="1" applyBorder="1" applyAlignment="1">
      <alignment horizontal="center" vertical="center" wrapText="1"/>
    </xf>
    <xf numFmtId="1" fontId="17" fillId="0" borderId="1" xfId="0" quotePrefix="1" applyNumberFormat="1" applyFont="1" applyFill="1" applyBorder="1" applyAlignment="1">
      <alignment horizontal="center" vertical="center" wrapText="1"/>
    </xf>
    <xf numFmtId="1" fontId="17" fillId="0" borderId="5" xfId="0" quotePrefix="1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wrapText="1"/>
    </xf>
    <xf numFmtId="1" fontId="17" fillId="0" borderId="5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Border="1" applyAlignment="1">
      <alignment horizontal="center" vertical="center"/>
    </xf>
    <xf numFmtId="164" fontId="17" fillId="0" borderId="7" xfId="0" applyNumberFormat="1" applyFont="1" applyFill="1" applyBorder="1" applyAlignment="1">
      <alignment horizontal="center" vertical="center" wrapText="1"/>
    </xf>
    <xf numFmtId="164" fontId="17" fillId="12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1" fontId="23" fillId="0" borderId="0" xfId="0" applyNumberFormat="1" applyFont="1" applyAlignment="1">
      <alignment vertical="center" wrapText="1"/>
    </xf>
    <xf numFmtId="1" fontId="14" fillId="10" borderId="1" xfId="0" quotePrefix="1" applyNumberFormat="1" applyFont="1" applyFill="1" applyBorder="1" applyAlignment="1">
      <alignment horizontal="center" vertical="center" wrapText="1"/>
    </xf>
    <xf numFmtId="1" fontId="14" fillId="10" borderId="3" xfId="0" applyNumberFormat="1" applyFont="1" applyFill="1" applyBorder="1" applyAlignment="1">
      <alignment horizontal="center" vertical="center" wrapText="1"/>
    </xf>
    <xf numFmtId="164" fontId="14" fillId="10" borderId="3" xfId="0" applyNumberFormat="1" applyFont="1" applyFill="1" applyBorder="1" applyAlignment="1">
      <alignment horizontal="center" vertical="center" wrapText="1"/>
    </xf>
    <xf numFmtId="164" fontId="14" fillId="12" borderId="3" xfId="0" applyNumberFormat="1" applyFont="1" applyFill="1" applyBorder="1" applyAlignment="1">
      <alignment horizontal="center" vertical="center" wrapText="1"/>
    </xf>
    <xf numFmtId="2" fontId="18" fillId="3" borderId="1" xfId="0" applyNumberFormat="1" applyFont="1" applyFill="1" applyBorder="1" applyAlignment="1">
      <alignment horizontal="center" vertical="center" wrapText="1"/>
    </xf>
    <xf numFmtId="1" fontId="18" fillId="6" borderId="1" xfId="1" applyNumberFormat="1" applyFont="1" applyFill="1" applyBorder="1" applyAlignment="1">
      <alignment horizontal="left" vertical="top" wrapText="1"/>
    </xf>
    <xf numFmtId="1" fontId="13" fillId="10" borderId="3" xfId="0" quotePrefix="1" applyNumberFormat="1" applyFont="1" applyFill="1" applyBorder="1" applyAlignment="1">
      <alignment horizontal="center" vertical="center" wrapText="1"/>
    </xf>
    <xf numFmtId="1" fontId="20" fillId="10" borderId="3" xfId="0" applyNumberFormat="1" applyFont="1" applyFill="1" applyBorder="1" applyAlignment="1">
      <alignment horizontal="center" vertical="center" wrapText="1"/>
    </xf>
    <xf numFmtId="1" fontId="17" fillId="0" borderId="1" xfId="1" applyNumberFormat="1" applyFont="1" applyFill="1" applyBorder="1" applyAlignment="1">
      <alignment horizontal="left" vertical="center" wrapText="1"/>
    </xf>
    <xf numFmtId="1" fontId="17" fillId="0" borderId="1" xfId="0" applyNumberFormat="1" applyFont="1" applyFill="1" applyBorder="1" applyAlignment="1">
      <alignment horizontal="center" vertical="center" wrapText="1"/>
    </xf>
    <xf numFmtId="3" fontId="17" fillId="0" borderId="1" xfId="0" applyNumberFormat="1" applyFont="1" applyBorder="1" applyAlignment="1">
      <alignment horizontal="center" vertical="center"/>
    </xf>
    <xf numFmtId="3" fontId="17" fillId="12" borderId="1" xfId="0" applyNumberFormat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wrapText="1"/>
    </xf>
    <xf numFmtId="3" fontId="17" fillId="3" borderId="1" xfId="0" applyNumberFormat="1" applyFont="1" applyFill="1" applyBorder="1" applyAlignment="1">
      <alignment horizontal="center" vertical="center"/>
    </xf>
    <xf numFmtId="3" fontId="17" fillId="0" borderId="2" xfId="0" applyNumberFormat="1" applyFont="1" applyBorder="1" applyAlignment="1">
      <alignment horizontal="center" vertical="center"/>
    </xf>
    <xf numFmtId="3" fontId="17" fillId="12" borderId="2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wrapText="1"/>
    </xf>
    <xf numFmtId="1" fontId="9" fillId="0" borderId="0" xfId="0" applyNumberFormat="1" applyFont="1" applyBorder="1" applyAlignment="1">
      <alignment vertical="center" wrapText="1"/>
    </xf>
    <xf numFmtId="164" fontId="12" fillId="3" borderId="1" xfId="0" applyNumberFormat="1" applyFont="1" applyFill="1" applyBorder="1" applyAlignment="1"/>
    <xf numFmtId="1" fontId="17" fillId="3" borderId="1" xfId="0" applyNumberFormat="1" applyFont="1" applyFill="1" applyBorder="1" applyAlignment="1">
      <alignment vertical="top" wrapText="1"/>
    </xf>
    <xf numFmtId="164" fontId="17" fillId="3" borderId="1" xfId="0" applyNumberFormat="1" applyFont="1" applyFill="1" applyBorder="1" applyAlignment="1">
      <alignment horizontal="center" vertical="top" wrapText="1"/>
    </xf>
    <xf numFmtId="164" fontId="17" fillId="3" borderId="1" xfId="0" applyNumberFormat="1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wrapText="1"/>
    </xf>
    <xf numFmtId="164" fontId="17" fillId="3" borderId="3" xfId="0" applyNumberFormat="1" applyFont="1" applyFill="1" applyBorder="1" applyAlignment="1">
      <alignment horizontal="center" vertical="center" wrapText="1"/>
    </xf>
    <xf numFmtId="1" fontId="17" fillId="3" borderId="1" xfId="0" applyNumberFormat="1" applyFont="1" applyFill="1" applyBorder="1" applyAlignment="1">
      <alignment horizontal="center" vertical="center" wrapText="1"/>
    </xf>
    <xf numFmtId="1" fontId="17" fillId="3" borderId="3" xfId="1" applyNumberFormat="1" applyFont="1" applyFill="1" applyBorder="1" applyAlignment="1">
      <alignment horizontal="left" vertical="center" wrapText="1"/>
    </xf>
    <xf numFmtId="164" fontId="25" fillId="3" borderId="3" xfId="0" applyNumberFormat="1" applyFont="1" applyFill="1" applyBorder="1" applyAlignment="1">
      <alignment horizontal="center" vertical="center" wrapText="1"/>
    </xf>
    <xf numFmtId="165" fontId="17" fillId="0" borderId="2" xfId="0" applyNumberFormat="1" applyFont="1" applyBorder="1" applyAlignment="1">
      <alignment horizontal="center" vertical="center"/>
    </xf>
    <xf numFmtId="1" fontId="10" fillId="0" borderId="0" xfId="0" applyNumberFormat="1" applyFont="1" applyAlignment="1">
      <alignment horizontal="center" vertical="center" wrapText="1"/>
    </xf>
    <xf numFmtId="1" fontId="9" fillId="0" borderId="0" xfId="0" applyNumberFormat="1" applyFont="1" applyAlignment="1">
      <alignment horizontal="center" vertical="center" wrapText="1"/>
    </xf>
    <xf numFmtId="1" fontId="22" fillId="0" borderId="0" xfId="0" applyNumberFormat="1" applyFont="1" applyAlignment="1">
      <alignment horizontal="left" vertical="center" wrapText="1"/>
    </xf>
    <xf numFmtId="1" fontId="10" fillId="3" borderId="1" xfId="0" applyNumberFormat="1" applyFont="1" applyFill="1" applyBorder="1" applyAlignment="1">
      <alignment horizontal="center" vertical="center" wrapText="1"/>
    </xf>
    <xf numFmtId="1" fontId="9" fillId="3" borderId="1" xfId="0" applyNumberFormat="1" applyFont="1" applyFill="1" applyBorder="1" applyAlignment="1">
      <alignment horizontal="center" vertical="center" wrapText="1"/>
    </xf>
    <xf numFmtId="1" fontId="10" fillId="3" borderId="2" xfId="0" applyNumberFormat="1" applyFont="1" applyFill="1" applyBorder="1" applyAlignment="1">
      <alignment horizontal="center" vertical="center" wrapText="1"/>
    </xf>
    <xf numFmtId="1" fontId="10" fillId="3" borderId="3" xfId="0" applyNumberFormat="1" applyFont="1" applyFill="1" applyBorder="1" applyAlignment="1">
      <alignment horizontal="center" vertical="center" wrapText="1"/>
    </xf>
    <xf numFmtId="1" fontId="10" fillId="3" borderId="5" xfId="0" applyNumberFormat="1" applyFont="1" applyFill="1" applyBorder="1" applyAlignment="1">
      <alignment horizontal="center" vertical="center" wrapText="1"/>
    </xf>
    <xf numFmtId="1" fontId="10" fillId="3" borderId="6" xfId="0" applyNumberFormat="1" applyFont="1" applyFill="1" applyBorder="1" applyAlignment="1">
      <alignment horizontal="center" vertical="center" wrapText="1"/>
    </xf>
    <xf numFmtId="1" fontId="10" fillId="3" borderId="7" xfId="0" applyNumberFormat="1" applyFont="1" applyFill="1" applyBorder="1" applyAlignment="1">
      <alignment horizontal="center" vertical="center" wrapText="1"/>
    </xf>
    <xf numFmtId="1" fontId="22" fillId="0" borderId="0" xfId="0" applyNumberFormat="1" applyFont="1" applyAlignment="1">
      <alignment horizontal="center" vertical="center" wrapText="1"/>
    </xf>
    <xf numFmtId="1" fontId="10" fillId="3" borderId="1" xfId="0" applyNumberFormat="1" applyFont="1" applyFill="1" applyBorder="1" applyAlignment="1">
      <alignment horizontal="center" vertical="center" textRotation="90" wrapText="1"/>
    </xf>
    <xf numFmtId="1" fontId="1" fillId="0" borderId="2" xfId="0" applyNumberFormat="1" applyFont="1" applyBorder="1" applyAlignment="1">
      <alignment horizontal="center" vertical="center" textRotation="90" wrapText="1"/>
    </xf>
    <xf numFmtId="1" fontId="4" fillId="0" borderId="3" xfId="0" applyNumberFormat="1" applyFont="1" applyBorder="1" applyAlignment="1">
      <alignment horizontal="center" vertical="center" textRotation="90" wrapText="1"/>
    </xf>
    <xf numFmtId="1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left" vertical="center" wrapText="1"/>
    </xf>
    <xf numFmtId="1" fontId="1" fillId="9" borderId="1" xfId="0" applyNumberFormat="1" applyFont="1" applyFill="1" applyBorder="1" applyAlignment="1">
      <alignment horizontal="center" vertical="center" textRotation="90" wrapText="1"/>
    </xf>
    <xf numFmtId="1" fontId="1" fillId="0" borderId="1" xfId="0" applyNumberFormat="1" applyFont="1" applyBorder="1" applyAlignment="1">
      <alignment horizontal="center" vertical="center" textRotation="90" wrapText="1"/>
    </xf>
    <xf numFmtId="1" fontId="1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" fontId="5" fillId="0" borderId="0" xfId="0" applyNumberFormat="1" applyFont="1" applyAlignment="1">
      <alignment horizontal="right" vertical="center" wrapText="1"/>
    </xf>
    <xf numFmtId="1" fontId="6" fillId="0" borderId="0" xfId="0" applyNumberFormat="1" applyFont="1" applyAlignment="1">
      <alignment horizontal="center" vertical="center" wrapText="1"/>
    </xf>
    <xf numFmtId="1" fontId="7" fillId="0" borderId="0" xfId="0" applyNumberFormat="1" applyFont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textRotation="90" wrapText="1"/>
    </xf>
    <xf numFmtId="1" fontId="1" fillId="2" borderId="1" xfId="0" applyNumberFormat="1" applyFont="1" applyFill="1" applyBorder="1" applyAlignment="1">
      <alignment horizontal="center" vertical="center" wrapText="1"/>
    </xf>
  </cellXfs>
  <cellStyles count="2">
    <cellStyle name="Нормален" xfId="0" builtinId="0"/>
    <cellStyle name="Нормален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7"/>
  <sheetViews>
    <sheetView tabSelected="1" showWhiteSpace="0" topLeftCell="A52" zoomScale="91" zoomScaleNormal="91" workbookViewId="0">
      <selection activeCell="C58" sqref="C58"/>
    </sheetView>
  </sheetViews>
  <sheetFormatPr defaultColWidth="9.140625" defaultRowHeight="15.75" x14ac:dyDescent="0.25"/>
  <cols>
    <col min="1" max="1" width="6.5703125" style="75" customWidth="1"/>
    <col min="2" max="2" width="7.5703125" style="75" customWidth="1"/>
    <col min="3" max="3" width="65.5703125" style="76" customWidth="1"/>
    <col min="4" max="4" width="15.5703125" style="75" customWidth="1"/>
    <col min="5" max="5" width="14.7109375" style="75" customWidth="1"/>
    <col min="6" max="6" width="14.42578125" style="76" customWidth="1"/>
    <col min="7" max="7" width="15.140625" style="76" bestFit="1" customWidth="1"/>
    <col min="8" max="8" width="14.7109375" style="75" customWidth="1"/>
    <col min="9" max="9" width="12" style="76" customWidth="1"/>
    <col min="10" max="10" width="11.5703125" style="76" customWidth="1"/>
    <col min="11" max="11" width="15.28515625" style="76" customWidth="1"/>
    <col min="12" max="12" width="13.140625" style="76" customWidth="1"/>
    <col min="13" max="13" width="16.5703125" style="76" customWidth="1"/>
    <col min="14" max="14" width="7.85546875" style="76" customWidth="1"/>
    <col min="15" max="15" width="65.85546875" style="76" customWidth="1"/>
    <col min="16" max="208" width="9.140625" style="76"/>
    <col min="209" max="209" width="2.85546875" style="76" customWidth="1"/>
    <col min="210" max="210" width="3.5703125" style="76" customWidth="1"/>
    <col min="211" max="211" width="20.140625" style="76" customWidth="1"/>
    <col min="212" max="212" width="2.85546875" style="76" customWidth="1"/>
    <col min="213" max="213" width="8" style="76" customWidth="1"/>
    <col min="214" max="214" width="7.42578125" style="76" customWidth="1"/>
    <col min="215" max="215" width="6" style="76" bestFit="1" customWidth="1"/>
    <col min="216" max="216" width="6.28515625" style="76" customWidth="1"/>
    <col min="217" max="217" width="6" style="76" customWidth="1"/>
    <col min="218" max="218" width="8.28515625" style="76" customWidth="1"/>
    <col min="219" max="219" width="5.28515625" style="76" customWidth="1"/>
    <col min="220" max="220" width="8.140625" style="76" customWidth="1"/>
    <col min="221" max="221" width="6" style="76" customWidth="1"/>
    <col min="222" max="222" width="4" style="76" customWidth="1"/>
    <col min="223" max="223" width="9.140625" style="76" customWidth="1"/>
    <col min="224" max="224" width="7" style="76" customWidth="1"/>
    <col min="225" max="225" width="6" style="76" customWidth="1"/>
    <col min="226" max="226" width="6.28515625" style="76" customWidth="1"/>
    <col min="227" max="227" width="5.85546875" style="76" customWidth="1"/>
    <col min="228" max="228" width="7.85546875" style="76" customWidth="1"/>
    <col min="229" max="229" width="5.7109375" style="76" customWidth="1"/>
    <col min="230" max="231" width="6.7109375" style="76" customWidth="1"/>
    <col min="232" max="464" width="9.140625" style="76"/>
    <col min="465" max="465" width="2.85546875" style="76" customWidth="1"/>
    <col min="466" max="466" width="3.5703125" style="76" customWidth="1"/>
    <col min="467" max="467" width="20.140625" style="76" customWidth="1"/>
    <col min="468" max="468" width="2.85546875" style="76" customWidth="1"/>
    <col min="469" max="469" width="8" style="76" customWidth="1"/>
    <col min="470" max="470" width="7.42578125" style="76" customWidth="1"/>
    <col min="471" max="471" width="6" style="76" bestFit="1" customWidth="1"/>
    <col min="472" max="472" width="6.28515625" style="76" customWidth="1"/>
    <col min="473" max="473" width="6" style="76" customWidth="1"/>
    <col min="474" max="474" width="8.28515625" style="76" customWidth="1"/>
    <col min="475" max="475" width="5.28515625" style="76" customWidth="1"/>
    <col min="476" max="476" width="8.140625" style="76" customWidth="1"/>
    <col min="477" max="477" width="6" style="76" customWidth="1"/>
    <col min="478" max="478" width="4" style="76" customWidth="1"/>
    <col min="479" max="479" width="9.140625" style="76" customWidth="1"/>
    <col min="480" max="480" width="7" style="76" customWidth="1"/>
    <col min="481" max="481" width="6" style="76" customWidth="1"/>
    <col min="482" max="482" width="6.28515625" style="76" customWidth="1"/>
    <col min="483" max="483" width="5.85546875" style="76" customWidth="1"/>
    <col min="484" max="484" width="7.85546875" style="76" customWidth="1"/>
    <col min="485" max="485" width="5.7109375" style="76" customWidth="1"/>
    <col min="486" max="487" width="6.7109375" style="76" customWidth="1"/>
    <col min="488" max="720" width="9.140625" style="76"/>
    <col min="721" max="721" width="2.85546875" style="76" customWidth="1"/>
    <col min="722" max="722" width="3.5703125" style="76" customWidth="1"/>
    <col min="723" max="723" width="20.140625" style="76" customWidth="1"/>
    <col min="724" max="724" width="2.85546875" style="76" customWidth="1"/>
    <col min="725" max="725" width="8" style="76" customWidth="1"/>
    <col min="726" max="726" width="7.42578125" style="76" customWidth="1"/>
    <col min="727" max="727" width="6" style="76" bestFit="1" customWidth="1"/>
    <col min="728" max="728" width="6.28515625" style="76" customWidth="1"/>
    <col min="729" max="729" width="6" style="76" customWidth="1"/>
    <col min="730" max="730" width="8.28515625" style="76" customWidth="1"/>
    <col min="731" max="731" width="5.28515625" style="76" customWidth="1"/>
    <col min="732" max="732" width="8.140625" style="76" customWidth="1"/>
    <col min="733" max="733" width="6" style="76" customWidth="1"/>
    <col min="734" max="734" width="4" style="76" customWidth="1"/>
    <col min="735" max="735" width="9.140625" style="76" customWidth="1"/>
    <col min="736" max="736" width="7" style="76" customWidth="1"/>
    <col min="737" max="737" width="6" style="76" customWidth="1"/>
    <col min="738" max="738" width="6.28515625" style="76" customWidth="1"/>
    <col min="739" max="739" width="5.85546875" style="76" customWidth="1"/>
    <col min="740" max="740" width="7.85546875" style="76" customWidth="1"/>
    <col min="741" max="741" width="5.7109375" style="76" customWidth="1"/>
    <col min="742" max="743" width="6.7109375" style="76" customWidth="1"/>
    <col min="744" max="976" width="9.140625" style="76"/>
    <col min="977" max="977" width="2.85546875" style="76" customWidth="1"/>
    <col min="978" max="978" width="3.5703125" style="76" customWidth="1"/>
    <col min="979" max="979" width="20.140625" style="76" customWidth="1"/>
    <col min="980" max="980" width="2.85546875" style="76" customWidth="1"/>
    <col min="981" max="981" width="8" style="76" customWidth="1"/>
    <col min="982" max="982" width="7.42578125" style="76" customWidth="1"/>
    <col min="983" max="983" width="6" style="76" bestFit="1" customWidth="1"/>
    <col min="984" max="984" width="6.28515625" style="76" customWidth="1"/>
    <col min="985" max="985" width="6" style="76" customWidth="1"/>
    <col min="986" max="986" width="8.28515625" style="76" customWidth="1"/>
    <col min="987" max="987" width="5.28515625" style="76" customWidth="1"/>
    <col min="988" max="988" width="8.140625" style="76" customWidth="1"/>
    <col min="989" max="989" width="6" style="76" customWidth="1"/>
    <col min="990" max="990" width="4" style="76" customWidth="1"/>
    <col min="991" max="991" width="9.140625" style="76" customWidth="1"/>
    <col min="992" max="992" width="7" style="76" customWidth="1"/>
    <col min="993" max="993" width="6" style="76" customWidth="1"/>
    <col min="994" max="994" width="6.28515625" style="76" customWidth="1"/>
    <col min="995" max="995" width="5.85546875" style="76" customWidth="1"/>
    <col min="996" max="996" width="7.85546875" style="76" customWidth="1"/>
    <col min="997" max="997" width="5.7109375" style="76" customWidth="1"/>
    <col min="998" max="999" width="6.7109375" style="76" customWidth="1"/>
    <col min="1000" max="1232" width="9.140625" style="76"/>
    <col min="1233" max="1233" width="2.85546875" style="76" customWidth="1"/>
    <col min="1234" max="1234" width="3.5703125" style="76" customWidth="1"/>
    <col min="1235" max="1235" width="20.140625" style="76" customWidth="1"/>
    <col min="1236" max="1236" width="2.85546875" style="76" customWidth="1"/>
    <col min="1237" max="1237" width="8" style="76" customWidth="1"/>
    <col min="1238" max="1238" width="7.42578125" style="76" customWidth="1"/>
    <col min="1239" max="1239" width="6" style="76" bestFit="1" customWidth="1"/>
    <col min="1240" max="1240" width="6.28515625" style="76" customWidth="1"/>
    <col min="1241" max="1241" width="6" style="76" customWidth="1"/>
    <col min="1242" max="1242" width="8.28515625" style="76" customWidth="1"/>
    <col min="1243" max="1243" width="5.28515625" style="76" customWidth="1"/>
    <col min="1244" max="1244" width="8.140625" style="76" customWidth="1"/>
    <col min="1245" max="1245" width="6" style="76" customWidth="1"/>
    <col min="1246" max="1246" width="4" style="76" customWidth="1"/>
    <col min="1247" max="1247" width="9.140625" style="76" customWidth="1"/>
    <col min="1248" max="1248" width="7" style="76" customWidth="1"/>
    <col min="1249" max="1249" width="6" style="76" customWidth="1"/>
    <col min="1250" max="1250" width="6.28515625" style="76" customWidth="1"/>
    <col min="1251" max="1251" width="5.85546875" style="76" customWidth="1"/>
    <col min="1252" max="1252" width="7.85546875" style="76" customWidth="1"/>
    <col min="1253" max="1253" width="5.7109375" style="76" customWidth="1"/>
    <col min="1254" max="1255" width="6.7109375" style="76" customWidth="1"/>
    <col min="1256" max="1488" width="9.140625" style="76"/>
    <col min="1489" max="1489" width="2.85546875" style="76" customWidth="1"/>
    <col min="1490" max="1490" width="3.5703125" style="76" customWidth="1"/>
    <col min="1491" max="1491" width="20.140625" style="76" customWidth="1"/>
    <col min="1492" max="1492" width="2.85546875" style="76" customWidth="1"/>
    <col min="1493" max="1493" width="8" style="76" customWidth="1"/>
    <col min="1494" max="1494" width="7.42578125" style="76" customWidth="1"/>
    <col min="1495" max="1495" width="6" style="76" bestFit="1" customWidth="1"/>
    <col min="1496" max="1496" width="6.28515625" style="76" customWidth="1"/>
    <col min="1497" max="1497" width="6" style="76" customWidth="1"/>
    <col min="1498" max="1498" width="8.28515625" style="76" customWidth="1"/>
    <col min="1499" max="1499" width="5.28515625" style="76" customWidth="1"/>
    <col min="1500" max="1500" width="8.140625" style="76" customWidth="1"/>
    <col min="1501" max="1501" width="6" style="76" customWidth="1"/>
    <col min="1502" max="1502" width="4" style="76" customWidth="1"/>
    <col min="1503" max="1503" width="9.140625" style="76" customWidth="1"/>
    <col min="1504" max="1504" width="7" style="76" customWidth="1"/>
    <col min="1505" max="1505" width="6" style="76" customWidth="1"/>
    <col min="1506" max="1506" width="6.28515625" style="76" customWidth="1"/>
    <col min="1507" max="1507" width="5.85546875" style="76" customWidth="1"/>
    <col min="1508" max="1508" width="7.85546875" style="76" customWidth="1"/>
    <col min="1509" max="1509" width="5.7109375" style="76" customWidth="1"/>
    <col min="1510" max="1511" width="6.7109375" style="76" customWidth="1"/>
    <col min="1512" max="1744" width="9.140625" style="76"/>
    <col min="1745" max="1745" width="2.85546875" style="76" customWidth="1"/>
    <col min="1746" max="1746" width="3.5703125" style="76" customWidth="1"/>
    <col min="1747" max="1747" width="20.140625" style="76" customWidth="1"/>
    <col min="1748" max="1748" width="2.85546875" style="76" customWidth="1"/>
    <col min="1749" max="1749" width="8" style="76" customWidth="1"/>
    <col min="1750" max="1750" width="7.42578125" style="76" customWidth="1"/>
    <col min="1751" max="1751" width="6" style="76" bestFit="1" customWidth="1"/>
    <col min="1752" max="1752" width="6.28515625" style="76" customWidth="1"/>
    <col min="1753" max="1753" width="6" style="76" customWidth="1"/>
    <col min="1754" max="1754" width="8.28515625" style="76" customWidth="1"/>
    <col min="1755" max="1755" width="5.28515625" style="76" customWidth="1"/>
    <col min="1756" max="1756" width="8.140625" style="76" customWidth="1"/>
    <col min="1757" max="1757" width="6" style="76" customWidth="1"/>
    <col min="1758" max="1758" width="4" style="76" customWidth="1"/>
    <col min="1759" max="1759" width="9.140625" style="76" customWidth="1"/>
    <col min="1760" max="1760" width="7" style="76" customWidth="1"/>
    <col min="1761" max="1761" width="6" style="76" customWidth="1"/>
    <col min="1762" max="1762" width="6.28515625" style="76" customWidth="1"/>
    <col min="1763" max="1763" width="5.85546875" style="76" customWidth="1"/>
    <col min="1764" max="1764" width="7.85546875" style="76" customWidth="1"/>
    <col min="1765" max="1765" width="5.7109375" style="76" customWidth="1"/>
    <col min="1766" max="1767" width="6.7109375" style="76" customWidth="1"/>
    <col min="1768" max="2000" width="9.140625" style="76"/>
    <col min="2001" max="2001" width="2.85546875" style="76" customWidth="1"/>
    <col min="2002" max="2002" width="3.5703125" style="76" customWidth="1"/>
    <col min="2003" max="2003" width="20.140625" style="76" customWidth="1"/>
    <col min="2004" max="2004" width="2.85546875" style="76" customWidth="1"/>
    <col min="2005" max="2005" width="8" style="76" customWidth="1"/>
    <col min="2006" max="2006" width="7.42578125" style="76" customWidth="1"/>
    <col min="2007" max="2007" width="6" style="76" bestFit="1" customWidth="1"/>
    <col min="2008" max="2008" width="6.28515625" style="76" customWidth="1"/>
    <col min="2009" max="2009" width="6" style="76" customWidth="1"/>
    <col min="2010" max="2010" width="8.28515625" style="76" customWidth="1"/>
    <col min="2011" max="2011" width="5.28515625" style="76" customWidth="1"/>
    <col min="2012" max="2012" width="8.140625" style="76" customWidth="1"/>
    <col min="2013" max="2013" width="6" style="76" customWidth="1"/>
    <col min="2014" max="2014" width="4" style="76" customWidth="1"/>
    <col min="2015" max="2015" width="9.140625" style="76" customWidth="1"/>
    <col min="2016" max="2016" width="7" style="76" customWidth="1"/>
    <col min="2017" max="2017" width="6" style="76" customWidth="1"/>
    <col min="2018" max="2018" width="6.28515625" style="76" customWidth="1"/>
    <col min="2019" max="2019" width="5.85546875" style="76" customWidth="1"/>
    <col min="2020" max="2020" width="7.85546875" style="76" customWidth="1"/>
    <col min="2021" max="2021" width="5.7109375" style="76" customWidth="1"/>
    <col min="2022" max="2023" width="6.7109375" style="76" customWidth="1"/>
    <col min="2024" max="2256" width="9.140625" style="76"/>
    <col min="2257" max="2257" width="2.85546875" style="76" customWidth="1"/>
    <col min="2258" max="2258" width="3.5703125" style="76" customWidth="1"/>
    <col min="2259" max="2259" width="20.140625" style="76" customWidth="1"/>
    <col min="2260" max="2260" width="2.85546875" style="76" customWidth="1"/>
    <col min="2261" max="2261" width="8" style="76" customWidth="1"/>
    <col min="2262" max="2262" width="7.42578125" style="76" customWidth="1"/>
    <col min="2263" max="2263" width="6" style="76" bestFit="1" customWidth="1"/>
    <col min="2264" max="2264" width="6.28515625" style="76" customWidth="1"/>
    <col min="2265" max="2265" width="6" style="76" customWidth="1"/>
    <col min="2266" max="2266" width="8.28515625" style="76" customWidth="1"/>
    <col min="2267" max="2267" width="5.28515625" style="76" customWidth="1"/>
    <col min="2268" max="2268" width="8.140625" style="76" customWidth="1"/>
    <col min="2269" max="2269" width="6" style="76" customWidth="1"/>
    <col min="2270" max="2270" width="4" style="76" customWidth="1"/>
    <col min="2271" max="2271" width="9.140625" style="76" customWidth="1"/>
    <col min="2272" max="2272" width="7" style="76" customWidth="1"/>
    <col min="2273" max="2273" width="6" style="76" customWidth="1"/>
    <col min="2274" max="2274" width="6.28515625" style="76" customWidth="1"/>
    <col min="2275" max="2275" width="5.85546875" style="76" customWidth="1"/>
    <col min="2276" max="2276" width="7.85546875" style="76" customWidth="1"/>
    <col min="2277" max="2277" width="5.7109375" style="76" customWidth="1"/>
    <col min="2278" max="2279" width="6.7109375" style="76" customWidth="1"/>
    <col min="2280" max="2512" width="9.140625" style="76"/>
    <col min="2513" max="2513" width="2.85546875" style="76" customWidth="1"/>
    <col min="2514" max="2514" width="3.5703125" style="76" customWidth="1"/>
    <col min="2515" max="2515" width="20.140625" style="76" customWidth="1"/>
    <col min="2516" max="2516" width="2.85546875" style="76" customWidth="1"/>
    <col min="2517" max="2517" width="8" style="76" customWidth="1"/>
    <col min="2518" max="2518" width="7.42578125" style="76" customWidth="1"/>
    <col min="2519" max="2519" width="6" style="76" bestFit="1" customWidth="1"/>
    <col min="2520" max="2520" width="6.28515625" style="76" customWidth="1"/>
    <col min="2521" max="2521" width="6" style="76" customWidth="1"/>
    <col min="2522" max="2522" width="8.28515625" style="76" customWidth="1"/>
    <col min="2523" max="2523" width="5.28515625" style="76" customWidth="1"/>
    <col min="2524" max="2524" width="8.140625" style="76" customWidth="1"/>
    <col min="2525" max="2525" width="6" style="76" customWidth="1"/>
    <col min="2526" max="2526" width="4" style="76" customWidth="1"/>
    <col min="2527" max="2527" width="9.140625" style="76" customWidth="1"/>
    <col min="2528" max="2528" width="7" style="76" customWidth="1"/>
    <col min="2529" max="2529" width="6" style="76" customWidth="1"/>
    <col min="2530" max="2530" width="6.28515625" style="76" customWidth="1"/>
    <col min="2531" max="2531" width="5.85546875" style="76" customWidth="1"/>
    <col min="2532" max="2532" width="7.85546875" style="76" customWidth="1"/>
    <col min="2533" max="2533" width="5.7109375" style="76" customWidth="1"/>
    <col min="2534" max="2535" width="6.7109375" style="76" customWidth="1"/>
    <col min="2536" max="2768" width="9.140625" style="76"/>
    <col min="2769" max="2769" width="2.85546875" style="76" customWidth="1"/>
    <col min="2770" max="2770" width="3.5703125" style="76" customWidth="1"/>
    <col min="2771" max="2771" width="20.140625" style="76" customWidth="1"/>
    <col min="2772" max="2772" width="2.85546875" style="76" customWidth="1"/>
    <col min="2773" max="2773" width="8" style="76" customWidth="1"/>
    <col min="2774" max="2774" width="7.42578125" style="76" customWidth="1"/>
    <col min="2775" max="2775" width="6" style="76" bestFit="1" customWidth="1"/>
    <col min="2776" max="2776" width="6.28515625" style="76" customWidth="1"/>
    <col min="2777" max="2777" width="6" style="76" customWidth="1"/>
    <col min="2778" max="2778" width="8.28515625" style="76" customWidth="1"/>
    <col min="2779" max="2779" width="5.28515625" style="76" customWidth="1"/>
    <col min="2780" max="2780" width="8.140625" style="76" customWidth="1"/>
    <col min="2781" max="2781" width="6" style="76" customWidth="1"/>
    <col min="2782" max="2782" width="4" style="76" customWidth="1"/>
    <col min="2783" max="2783" width="9.140625" style="76" customWidth="1"/>
    <col min="2784" max="2784" width="7" style="76" customWidth="1"/>
    <col min="2785" max="2785" width="6" style="76" customWidth="1"/>
    <col min="2786" max="2786" width="6.28515625" style="76" customWidth="1"/>
    <col min="2787" max="2787" width="5.85546875" style="76" customWidth="1"/>
    <col min="2788" max="2788" width="7.85546875" style="76" customWidth="1"/>
    <col min="2789" max="2789" width="5.7109375" style="76" customWidth="1"/>
    <col min="2790" max="2791" width="6.7109375" style="76" customWidth="1"/>
    <col min="2792" max="3024" width="9.140625" style="76"/>
    <col min="3025" max="3025" width="2.85546875" style="76" customWidth="1"/>
    <col min="3026" max="3026" width="3.5703125" style="76" customWidth="1"/>
    <col min="3027" max="3027" width="20.140625" style="76" customWidth="1"/>
    <col min="3028" max="3028" width="2.85546875" style="76" customWidth="1"/>
    <col min="3029" max="3029" width="8" style="76" customWidth="1"/>
    <col min="3030" max="3030" width="7.42578125" style="76" customWidth="1"/>
    <col min="3031" max="3031" width="6" style="76" bestFit="1" customWidth="1"/>
    <col min="3032" max="3032" width="6.28515625" style="76" customWidth="1"/>
    <col min="3033" max="3033" width="6" style="76" customWidth="1"/>
    <col min="3034" max="3034" width="8.28515625" style="76" customWidth="1"/>
    <col min="3035" max="3035" width="5.28515625" style="76" customWidth="1"/>
    <col min="3036" max="3036" width="8.140625" style="76" customWidth="1"/>
    <col min="3037" max="3037" width="6" style="76" customWidth="1"/>
    <col min="3038" max="3038" width="4" style="76" customWidth="1"/>
    <col min="3039" max="3039" width="9.140625" style="76" customWidth="1"/>
    <col min="3040" max="3040" width="7" style="76" customWidth="1"/>
    <col min="3041" max="3041" width="6" style="76" customWidth="1"/>
    <col min="3042" max="3042" width="6.28515625" style="76" customWidth="1"/>
    <col min="3043" max="3043" width="5.85546875" style="76" customWidth="1"/>
    <col min="3044" max="3044" width="7.85546875" style="76" customWidth="1"/>
    <col min="3045" max="3045" width="5.7109375" style="76" customWidth="1"/>
    <col min="3046" max="3047" width="6.7109375" style="76" customWidth="1"/>
    <col min="3048" max="3280" width="9.140625" style="76"/>
    <col min="3281" max="3281" width="2.85546875" style="76" customWidth="1"/>
    <col min="3282" max="3282" width="3.5703125" style="76" customWidth="1"/>
    <col min="3283" max="3283" width="20.140625" style="76" customWidth="1"/>
    <col min="3284" max="3284" width="2.85546875" style="76" customWidth="1"/>
    <col min="3285" max="3285" width="8" style="76" customWidth="1"/>
    <col min="3286" max="3286" width="7.42578125" style="76" customWidth="1"/>
    <col min="3287" max="3287" width="6" style="76" bestFit="1" customWidth="1"/>
    <col min="3288" max="3288" width="6.28515625" style="76" customWidth="1"/>
    <col min="3289" max="3289" width="6" style="76" customWidth="1"/>
    <col min="3290" max="3290" width="8.28515625" style="76" customWidth="1"/>
    <col min="3291" max="3291" width="5.28515625" style="76" customWidth="1"/>
    <col min="3292" max="3292" width="8.140625" style="76" customWidth="1"/>
    <col min="3293" max="3293" width="6" style="76" customWidth="1"/>
    <col min="3294" max="3294" width="4" style="76" customWidth="1"/>
    <col min="3295" max="3295" width="9.140625" style="76" customWidth="1"/>
    <col min="3296" max="3296" width="7" style="76" customWidth="1"/>
    <col min="3297" max="3297" width="6" style="76" customWidth="1"/>
    <col min="3298" max="3298" width="6.28515625" style="76" customWidth="1"/>
    <col min="3299" max="3299" width="5.85546875" style="76" customWidth="1"/>
    <col min="3300" max="3300" width="7.85546875" style="76" customWidth="1"/>
    <col min="3301" max="3301" width="5.7109375" style="76" customWidth="1"/>
    <col min="3302" max="3303" width="6.7109375" style="76" customWidth="1"/>
    <col min="3304" max="3536" width="9.140625" style="76"/>
    <col min="3537" max="3537" width="2.85546875" style="76" customWidth="1"/>
    <col min="3538" max="3538" width="3.5703125" style="76" customWidth="1"/>
    <col min="3539" max="3539" width="20.140625" style="76" customWidth="1"/>
    <col min="3540" max="3540" width="2.85546875" style="76" customWidth="1"/>
    <col min="3541" max="3541" width="8" style="76" customWidth="1"/>
    <col min="3542" max="3542" width="7.42578125" style="76" customWidth="1"/>
    <col min="3543" max="3543" width="6" style="76" bestFit="1" customWidth="1"/>
    <col min="3544" max="3544" width="6.28515625" style="76" customWidth="1"/>
    <col min="3545" max="3545" width="6" style="76" customWidth="1"/>
    <col min="3546" max="3546" width="8.28515625" style="76" customWidth="1"/>
    <col min="3547" max="3547" width="5.28515625" style="76" customWidth="1"/>
    <col min="3548" max="3548" width="8.140625" style="76" customWidth="1"/>
    <col min="3549" max="3549" width="6" style="76" customWidth="1"/>
    <col min="3550" max="3550" width="4" style="76" customWidth="1"/>
    <col min="3551" max="3551" width="9.140625" style="76" customWidth="1"/>
    <col min="3552" max="3552" width="7" style="76" customWidth="1"/>
    <col min="3553" max="3553" width="6" style="76" customWidth="1"/>
    <col min="3554" max="3554" width="6.28515625" style="76" customWidth="1"/>
    <col min="3555" max="3555" width="5.85546875" style="76" customWidth="1"/>
    <col min="3556" max="3556" width="7.85546875" style="76" customWidth="1"/>
    <col min="3557" max="3557" width="5.7109375" style="76" customWidth="1"/>
    <col min="3558" max="3559" width="6.7109375" style="76" customWidth="1"/>
    <col min="3560" max="3792" width="9.140625" style="76"/>
    <col min="3793" max="3793" width="2.85546875" style="76" customWidth="1"/>
    <col min="3794" max="3794" width="3.5703125" style="76" customWidth="1"/>
    <col min="3795" max="3795" width="20.140625" style="76" customWidth="1"/>
    <col min="3796" max="3796" width="2.85546875" style="76" customWidth="1"/>
    <col min="3797" max="3797" width="8" style="76" customWidth="1"/>
    <col min="3798" max="3798" width="7.42578125" style="76" customWidth="1"/>
    <col min="3799" max="3799" width="6" style="76" bestFit="1" customWidth="1"/>
    <col min="3800" max="3800" width="6.28515625" style="76" customWidth="1"/>
    <col min="3801" max="3801" width="6" style="76" customWidth="1"/>
    <col min="3802" max="3802" width="8.28515625" style="76" customWidth="1"/>
    <col min="3803" max="3803" width="5.28515625" style="76" customWidth="1"/>
    <col min="3804" max="3804" width="8.140625" style="76" customWidth="1"/>
    <col min="3805" max="3805" width="6" style="76" customWidth="1"/>
    <col min="3806" max="3806" width="4" style="76" customWidth="1"/>
    <col min="3807" max="3807" width="9.140625" style="76" customWidth="1"/>
    <col min="3808" max="3808" width="7" style="76" customWidth="1"/>
    <col min="3809" max="3809" width="6" style="76" customWidth="1"/>
    <col min="3810" max="3810" width="6.28515625" style="76" customWidth="1"/>
    <col min="3811" max="3811" width="5.85546875" style="76" customWidth="1"/>
    <col min="3812" max="3812" width="7.85546875" style="76" customWidth="1"/>
    <col min="3813" max="3813" width="5.7109375" style="76" customWidth="1"/>
    <col min="3814" max="3815" width="6.7109375" style="76" customWidth="1"/>
    <col min="3816" max="4048" width="9.140625" style="76"/>
    <col min="4049" max="4049" width="2.85546875" style="76" customWidth="1"/>
    <col min="4050" max="4050" width="3.5703125" style="76" customWidth="1"/>
    <col min="4051" max="4051" width="20.140625" style="76" customWidth="1"/>
    <col min="4052" max="4052" width="2.85546875" style="76" customWidth="1"/>
    <col min="4053" max="4053" width="8" style="76" customWidth="1"/>
    <col min="4054" max="4054" width="7.42578125" style="76" customWidth="1"/>
    <col min="4055" max="4055" width="6" style="76" bestFit="1" customWidth="1"/>
    <col min="4056" max="4056" width="6.28515625" style="76" customWidth="1"/>
    <col min="4057" max="4057" width="6" style="76" customWidth="1"/>
    <col min="4058" max="4058" width="8.28515625" style="76" customWidth="1"/>
    <col min="4059" max="4059" width="5.28515625" style="76" customWidth="1"/>
    <col min="4060" max="4060" width="8.140625" style="76" customWidth="1"/>
    <col min="4061" max="4061" width="6" style="76" customWidth="1"/>
    <col min="4062" max="4062" width="4" style="76" customWidth="1"/>
    <col min="4063" max="4063" width="9.140625" style="76" customWidth="1"/>
    <col min="4064" max="4064" width="7" style="76" customWidth="1"/>
    <col min="4065" max="4065" width="6" style="76" customWidth="1"/>
    <col min="4066" max="4066" width="6.28515625" style="76" customWidth="1"/>
    <col min="4067" max="4067" width="5.85546875" style="76" customWidth="1"/>
    <col min="4068" max="4068" width="7.85546875" style="76" customWidth="1"/>
    <col min="4069" max="4069" width="5.7109375" style="76" customWidth="1"/>
    <col min="4070" max="4071" width="6.7109375" style="76" customWidth="1"/>
    <col min="4072" max="4304" width="9.140625" style="76"/>
    <col min="4305" max="4305" width="2.85546875" style="76" customWidth="1"/>
    <col min="4306" max="4306" width="3.5703125" style="76" customWidth="1"/>
    <col min="4307" max="4307" width="20.140625" style="76" customWidth="1"/>
    <col min="4308" max="4308" width="2.85546875" style="76" customWidth="1"/>
    <col min="4309" max="4309" width="8" style="76" customWidth="1"/>
    <col min="4310" max="4310" width="7.42578125" style="76" customWidth="1"/>
    <col min="4311" max="4311" width="6" style="76" bestFit="1" customWidth="1"/>
    <col min="4312" max="4312" width="6.28515625" style="76" customWidth="1"/>
    <col min="4313" max="4313" width="6" style="76" customWidth="1"/>
    <col min="4314" max="4314" width="8.28515625" style="76" customWidth="1"/>
    <col min="4315" max="4315" width="5.28515625" style="76" customWidth="1"/>
    <col min="4316" max="4316" width="8.140625" style="76" customWidth="1"/>
    <col min="4317" max="4317" width="6" style="76" customWidth="1"/>
    <col min="4318" max="4318" width="4" style="76" customWidth="1"/>
    <col min="4319" max="4319" width="9.140625" style="76" customWidth="1"/>
    <col min="4320" max="4320" width="7" style="76" customWidth="1"/>
    <col min="4321" max="4321" width="6" style="76" customWidth="1"/>
    <col min="4322" max="4322" width="6.28515625" style="76" customWidth="1"/>
    <col min="4323" max="4323" width="5.85546875" style="76" customWidth="1"/>
    <col min="4324" max="4324" width="7.85546875" style="76" customWidth="1"/>
    <col min="4325" max="4325" width="5.7109375" style="76" customWidth="1"/>
    <col min="4326" max="4327" width="6.7109375" style="76" customWidth="1"/>
    <col min="4328" max="4560" width="9.140625" style="76"/>
    <col min="4561" max="4561" width="2.85546875" style="76" customWidth="1"/>
    <col min="4562" max="4562" width="3.5703125" style="76" customWidth="1"/>
    <col min="4563" max="4563" width="20.140625" style="76" customWidth="1"/>
    <col min="4564" max="4564" width="2.85546875" style="76" customWidth="1"/>
    <col min="4565" max="4565" width="8" style="76" customWidth="1"/>
    <col min="4566" max="4566" width="7.42578125" style="76" customWidth="1"/>
    <col min="4567" max="4567" width="6" style="76" bestFit="1" customWidth="1"/>
    <col min="4568" max="4568" width="6.28515625" style="76" customWidth="1"/>
    <col min="4569" max="4569" width="6" style="76" customWidth="1"/>
    <col min="4570" max="4570" width="8.28515625" style="76" customWidth="1"/>
    <col min="4571" max="4571" width="5.28515625" style="76" customWidth="1"/>
    <col min="4572" max="4572" width="8.140625" style="76" customWidth="1"/>
    <col min="4573" max="4573" width="6" style="76" customWidth="1"/>
    <col min="4574" max="4574" width="4" style="76" customWidth="1"/>
    <col min="4575" max="4575" width="9.140625" style="76" customWidth="1"/>
    <col min="4576" max="4576" width="7" style="76" customWidth="1"/>
    <col min="4577" max="4577" width="6" style="76" customWidth="1"/>
    <col min="4578" max="4578" width="6.28515625" style="76" customWidth="1"/>
    <col min="4579" max="4579" width="5.85546875" style="76" customWidth="1"/>
    <col min="4580" max="4580" width="7.85546875" style="76" customWidth="1"/>
    <col min="4581" max="4581" width="5.7109375" style="76" customWidth="1"/>
    <col min="4582" max="4583" width="6.7109375" style="76" customWidth="1"/>
    <col min="4584" max="4816" width="9.140625" style="76"/>
    <col min="4817" max="4817" width="2.85546875" style="76" customWidth="1"/>
    <col min="4818" max="4818" width="3.5703125" style="76" customWidth="1"/>
    <col min="4819" max="4819" width="20.140625" style="76" customWidth="1"/>
    <col min="4820" max="4820" width="2.85546875" style="76" customWidth="1"/>
    <col min="4821" max="4821" width="8" style="76" customWidth="1"/>
    <col min="4822" max="4822" width="7.42578125" style="76" customWidth="1"/>
    <col min="4823" max="4823" width="6" style="76" bestFit="1" customWidth="1"/>
    <col min="4824" max="4824" width="6.28515625" style="76" customWidth="1"/>
    <col min="4825" max="4825" width="6" style="76" customWidth="1"/>
    <col min="4826" max="4826" width="8.28515625" style="76" customWidth="1"/>
    <col min="4827" max="4827" width="5.28515625" style="76" customWidth="1"/>
    <col min="4828" max="4828" width="8.140625" style="76" customWidth="1"/>
    <col min="4829" max="4829" width="6" style="76" customWidth="1"/>
    <col min="4830" max="4830" width="4" style="76" customWidth="1"/>
    <col min="4831" max="4831" width="9.140625" style="76" customWidth="1"/>
    <col min="4832" max="4832" width="7" style="76" customWidth="1"/>
    <col min="4833" max="4833" width="6" style="76" customWidth="1"/>
    <col min="4834" max="4834" width="6.28515625" style="76" customWidth="1"/>
    <col min="4835" max="4835" width="5.85546875" style="76" customWidth="1"/>
    <col min="4836" max="4836" width="7.85546875" style="76" customWidth="1"/>
    <col min="4837" max="4837" width="5.7109375" style="76" customWidth="1"/>
    <col min="4838" max="4839" width="6.7109375" style="76" customWidth="1"/>
    <col min="4840" max="5072" width="9.140625" style="76"/>
    <col min="5073" max="5073" width="2.85546875" style="76" customWidth="1"/>
    <col min="5074" max="5074" width="3.5703125" style="76" customWidth="1"/>
    <col min="5075" max="5075" width="20.140625" style="76" customWidth="1"/>
    <col min="5076" max="5076" width="2.85546875" style="76" customWidth="1"/>
    <col min="5077" max="5077" width="8" style="76" customWidth="1"/>
    <col min="5078" max="5078" width="7.42578125" style="76" customWidth="1"/>
    <col min="5079" max="5079" width="6" style="76" bestFit="1" customWidth="1"/>
    <col min="5080" max="5080" width="6.28515625" style="76" customWidth="1"/>
    <col min="5081" max="5081" width="6" style="76" customWidth="1"/>
    <col min="5082" max="5082" width="8.28515625" style="76" customWidth="1"/>
    <col min="5083" max="5083" width="5.28515625" style="76" customWidth="1"/>
    <col min="5084" max="5084" width="8.140625" style="76" customWidth="1"/>
    <col min="5085" max="5085" width="6" style="76" customWidth="1"/>
    <col min="5086" max="5086" width="4" style="76" customWidth="1"/>
    <col min="5087" max="5087" width="9.140625" style="76" customWidth="1"/>
    <col min="5088" max="5088" width="7" style="76" customWidth="1"/>
    <col min="5089" max="5089" width="6" style="76" customWidth="1"/>
    <col min="5090" max="5090" width="6.28515625" style="76" customWidth="1"/>
    <col min="5091" max="5091" width="5.85546875" style="76" customWidth="1"/>
    <col min="5092" max="5092" width="7.85546875" style="76" customWidth="1"/>
    <col min="5093" max="5093" width="5.7109375" style="76" customWidth="1"/>
    <col min="5094" max="5095" width="6.7109375" style="76" customWidth="1"/>
    <col min="5096" max="5328" width="9.140625" style="76"/>
    <col min="5329" max="5329" width="2.85546875" style="76" customWidth="1"/>
    <col min="5330" max="5330" width="3.5703125" style="76" customWidth="1"/>
    <col min="5331" max="5331" width="20.140625" style="76" customWidth="1"/>
    <col min="5332" max="5332" width="2.85546875" style="76" customWidth="1"/>
    <col min="5333" max="5333" width="8" style="76" customWidth="1"/>
    <col min="5334" max="5334" width="7.42578125" style="76" customWidth="1"/>
    <col min="5335" max="5335" width="6" style="76" bestFit="1" customWidth="1"/>
    <col min="5336" max="5336" width="6.28515625" style="76" customWidth="1"/>
    <col min="5337" max="5337" width="6" style="76" customWidth="1"/>
    <col min="5338" max="5338" width="8.28515625" style="76" customWidth="1"/>
    <col min="5339" max="5339" width="5.28515625" style="76" customWidth="1"/>
    <col min="5340" max="5340" width="8.140625" style="76" customWidth="1"/>
    <col min="5341" max="5341" width="6" style="76" customWidth="1"/>
    <col min="5342" max="5342" width="4" style="76" customWidth="1"/>
    <col min="5343" max="5343" width="9.140625" style="76" customWidth="1"/>
    <col min="5344" max="5344" width="7" style="76" customWidth="1"/>
    <col min="5345" max="5345" width="6" style="76" customWidth="1"/>
    <col min="5346" max="5346" width="6.28515625" style="76" customWidth="1"/>
    <col min="5347" max="5347" width="5.85546875" style="76" customWidth="1"/>
    <col min="5348" max="5348" width="7.85546875" style="76" customWidth="1"/>
    <col min="5349" max="5349" width="5.7109375" style="76" customWidth="1"/>
    <col min="5350" max="5351" width="6.7109375" style="76" customWidth="1"/>
    <col min="5352" max="5584" width="9.140625" style="76"/>
    <col min="5585" max="5585" width="2.85546875" style="76" customWidth="1"/>
    <col min="5586" max="5586" width="3.5703125" style="76" customWidth="1"/>
    <col min="5587" max="5587" width="20.140625" style="76" customWidth="1"/>
    <col min="5588" max="5588" width="2.85546875" style="76" customWidth="1"/>
    <col min="5589" max="5589" width="8" style="76" customWidth="1"/>
    <col min="5590" max="5590" width="7.42578125" style="76" customWidth="1"/>
    <col min="5591" max="5591" width="6" style="76" bestFit="1" customWidth="1"/>
    <col min="5592" max="5592" width="6.28515625" style="76" customWidth="1"/>
    <col min="5593" max="5593" width="6" style="76" customWidth="1"/>
    <col min="5594" max="5594" width="8.28515625" style="76" customWidth="1"/>
    <col min="5595" max="5595" width="5.28515625" style="76" customWidth="1"/>
    <col min="5596" max="5596" width="8.140625" style="76" customWidth="1"/>
    <col min="5597" max="5597" width="6" style="76" customWidth="1"/>
    <col min="5598" max="5598" width="4" style="76" customWidth="1"/>
    <col min="5599" max="5599" width="9.140625" style="76" customWidth="1"/>
    <col min="5600" max="5600" width="7" style="76" customWidth="1"/>
    <col min="5601" max="5601" width="6" style="76" customWidth="1"/>
    <col min="5602" max="5602" width="6.28515625" style="76" customWidth="1"/>
    <col min="5603" max="5603" width="5.85546875" style="76" customWidth="1"/>
    <col min="5604" max="5604" width="7.85546875" style="76" customWidth="1"/>
    <col min="5605" max="5605" width="5.7109375" style="76" customWidth="1"/>
    <col min="5606" max="5607" width="6.7109375" style="76" customWidth="1"/>
    <col min="5608" max="5840" width="9.140625" style="76"/>
    <col min="5841" max="5841" width="2.85546875" style="76" customWidth="1"/>
    <col min="5842" max="5842" width="3.5703125" style="76" customWidth="1"/>
    <col min="5843" max="5843" width="20.140625" style="76" customWidth="1"/>
    <col min="5844" max="5844" width="2.85546875" style="76" customWidth="1"/>
    <col min="5845" max="5845" width="8" style="76" customWidth="1"/>
    <col min="5846" max="5846" width="7.42578125" style="76" customWidth="1"/>
    <col min="5847" max="5847" width="6" style="76" bestFit="1" customWidth="1"/>
    <col min="5848" max="5848" width="6.28515625" style="76" customWidth="1"/>
    <col min="5849" max="5849" width="6" style="76" customWidth="1"/>
    <col min="5850" max="5850" width="8.28515625" style="76" customWidth="1"/>
    <col min="5851" max="5851" width="5.28515625" style="76" customWidth="1"/>
    <col min="5852" max="5852" width="8.140625" style="76" customWidth="1"/>
    <col min="5853" max="5853" width="6" style="76" customWidth="1"/>
    <col min="5854" max="5854" width="4" style="76" customWidth="1"/>
    <col min="5855" max="5855" width="9.140625" style="76" customWidth="1"/>
    <col min="5856" max="5856" width="7" style="76" customWidth="1"/>
    <col min="5857" max="5857" width="6" style="76" customWidth="1"/>
    <col min="5858" max="5858" width="6.28515625" style="76" customWidth="1"/>
    <col min="5859" max="5859" width="5.85546875" style="76" customWidth="1"/>
    <col min="5860" max="5860" width="7.85546875" style="76" customWidth="1"/>
    <col min="5861" max="5861" width="5.7109375" style="76" customWidth="1"/>
    <col min="5862" max="5863" width="6.7109375" style="76" customWidth="1"/>
    <col min="5864" max="6096" width="9.140625" style="76"/>
    <col min="6097" max="6097" width="2.85546875" style="76" customWidth="1"/>
    <col min="6098" max="6098" width="3.5703125" style="76" customWidth="1"/>
    <col min="6099" max="6099" width="20.140625" style="76" customWidth="1"/>
    <col min="6100" max="6100" width="2.85546875" style="76" customWidth="1"/>
    <col min="6101" max="6101" width="8" style="76" customWidth="1"/>
    <col min="6102" max="6102" width="7.42578125" style="76" customWidth="1"/>
    <col min="6103" max="6103" width="6" style="76" bestFit="1" customWidth="1"/>
    <col min="6104" max="6104" width="6.28515625" style="76" customWidth="1"/>
    <col min="6105" max="6105" width="6" style="76" customWidth="1"/>
    <col min="6106" max="6106" width="8.28515625" style="76" customWidth="1"/>
    <col min="6107" max="6107" width="5.28515625" style="76" customWidth="1"/>
    <col min="6108" max="6108" width="8.140625" style="76" customWidth="1"/>
    <col min="6109" max="6109" width="6" style="76" customWidth="1"/>
    <col min="6110" max="6110" width="4" style="76" customWidth="1"/>
    <col min="6111" max="6111" width="9.140625" style="76" customWidth="1"/>
    <col min="6112" max="6112" width="7" style="76" customWidth="1"/>
    <col min="6113" max="6113" width="6" style="76" customWidth="1"/>
    <col min="6114" max="6114" width="6.28515625" style="76" customWidth="1"/>
    <col min="6115" max="6115" width="5.85546875" style="76" customWidth="1"/>
    <col min="6116" max="6116" width="7.85546875" style="76" customWidth="1"/>
    <col min="6117" max="6117" width="5.7109375" style="76" customWidth="1"/>
    <col min="6118" max="6119" width="6.7109375" style="76" customWidth="1"/>
    <col min="6120" max="6352" width="9.140625" style="76"/>
    <col min="6353" max="6353" width="2.85546875" style="76" customWidth="1"/>
    <col min="6354" max="6354" width="3.5703125" style="76" customWidth="1"/>
    <col min="6355" max="6355" width="20.140625" style="76" customWidth="1"/>
    <col min="6356" max="6356" width="2.85546875" style="76" customWidth="1"/>
    <col min="6357" max="6357" width="8" style="76" customWidth="1"/>
    <col min="6358" max="6358" width="7.42578125" style="76" customWidth="1"/>
    <col min="6359" max="6359" width="6" style="76" bestFit="1" customWidth="1"/>
    <col min="6360" max="6360" width="6.28515625" style="76" customWidth="1"/>
    <col min="6361" max="6361" width="6" style="76" customWidth="1"/>
    <col min="6362" max="6362" width="8.28515625" style="76" customWidth="1"/>
    <col min="6363" max="6363" width="5.28515625" style="76" customWidth="1"/>
    <col min="6364" max="6364" width="8.140625" style="76" customWidth="1"/>
    <col min="6365" max="6365" width="6" style="76" customWidth="1"/>
    <col min="6366" max="6366" width="4" style="76" customWidth="1"/>
    <col min="6367" max="6367" width="9.140625" style="76" customWidth="1"/>
    <col min="6368" max="6368" width="7" style="76" customWidth="1"/>
    <col min="6369" max="6369" width="6" style="76" customWidth="1"/>
    <col min="6370" max="6370" width="6.28515625" style="76" customWidth="1"/>
    <col min="6371" max="6371" width="5.85546875" style="76" customWidth="1"/>
    <col min="6372" max="6372" width="7.85546875" style="76" customWidth="1"/>
    <col min="6373" max="6373" width="5.7109375" style="76" customWidth="1"/>
    <col min="6374" max="6375" width="6.7109375" style="76" customWidth="1"/>
    <col min="6376" max="6608" width="9.140625" style="76"/>
    <col min="6609" max="6609" width="2.85546875" style="76" customWidth="1"/>
    <col min="6610" max="6610" width="3.5703125" style="76" customWidth="1"/>
    <col min="6611" max="6611" width="20.140625" style="76" customWidth="1"/>
    <col min="6612" max="6612" width="2.85546875" style="76" customWidth="1"/>
    <col min="6613" max="6613" width="8" style="76" customWidth="1"/>
    <col min="6614" max="6614" width="7.42578125" style="76" customWidth="1"/>
    <col min="6615" max="6615" width="6" style="76" bestFit="1" customWidth="1"/>
    <col min="6616" max="6616" width="6.28515625" style="76" customWidth="1"/>
    <col min="6617" max="6617" width="6" style="76" customWidth="1"/>
    <col min="6618" max="6618" width="8.28515625" style="76" customWidth="1"/>
    <col min="6619" max="6619" width="5.28515625" style="76" customWidth="1"/>
    <col min="6620" max="6620" width="8.140625" style="76" customWidth="1"/>
    <col min="6621" max="6621" width="6" style="76" customWidth="1"/>
    <col min="6622" max="6622" width="4" style="76" customWidth="1"/>
    <col min="6623" max="6623" width="9.140625" style="76" customWidth="1"/>
    <col min="6624" max="6624" width="7" style="76" customWidth="1"/>
    <col min="6625" max="6625" width="6" style="76" customWidth="1"/>
    <col min="6626" max="6626" width="6.28515625" style="76" customWidth="1"/>
    <col min="6627" max="6627" width="5.85546875" style="76" customWidth="1"/>
    <col min="6628" max="6628" width="7.85546875" style="76" customWidth="1"/>
    <col min="6629" max="6629" width="5.7109375" style="76" customWidth="1"/>
    <col min="6630" max="6631" width="6.7109375" style="76" customWidth="1"/>
    <col min="6632" max="6864" width="9.140625" style="76"/>
    <col min="6865" max="6865" width="2.85546875" style="76" customWidth="1"/>
    <col min="6866" max="6866" width="3.5703125" style="76" customWidth="1"/>
    <col min="6867" max="6867" width="20.140625" style="76" customWidth="1"/>
    <col min="6868" max="6868" width="2.85546875" style="76" customWidth="1"/>
    <col min="6869" max="6869" width="8" style="76" customWidth="1"/>
    <col min="6870" max="6870" width="7.42578125" style="76" customWidth="1"/>
    <col min="6871" max="6871" width="6" style="76" bestFit="1" customWidth="1"/>
    <col min="6872" max="6872" width="6.28515625" style="76" customWidth="1"/>
    <col min="6873" max="6873" width="6" style="76" customWidth="1"/>
    <col min="6874" max="6874" width="8.28515625" style="76" customWidth="1"/>
    <col min="6875" max="6875" width="5.28515625" style="76" customWidth="1"/>
    <col min="6876" max="6876" width="8.140625" style="76" customWidth="1"/>
    <col min="6877" max="6877" width="6" style="76" customWidth="1"/>
    <col min="6878" max="6878" width="4" style="76" customWidth="1"/>
    <col min="6879" max="6879" width="9.140625" style="76" customWidth="1"/>
    <col min="6880" max="6880" width="7" style="76" customWidth="1"/>
    <col min="6881" max="6881" width="6" style="76" customWidth="1"/>
    <col min="6882" max="6882" width="6.28515625" style="76" customWidth="1"/>
    <col min="6883" max="6883" width="5.85546875" style="76" customWidth="1"/>
    <col min="6884" max="6884" width="7.85546875" style="76" customWidth="1"/>
    <col min="6885" max="6885" width="5.7109375" style="76" customWidth="1"/>
    <col min="6886" max="6887" width="6.7109375" style="76" customWidth="1"/>
    <col min="6888" max="7120" width="9.140625" style="76"/>
    <col min="7121" max="7121" width="2.85546875" style="76" customWidth="1"/>
    <col min="7122" max="7122" width="3.5703125" style="76" customWidth="1"/>
    <col min="7123" max="7123" width="20.140625" style="76" customWidth="1"/>
    <col min="7124" max="7124" width="2.85546875" style="76" customWidth="1"/>
    <col min="7125" max="7125" width="8" style="76" customWidth="1"/>
    <col min="7126" max="7126" width="7.42578125" style="76" customWidth="1"/>
    <col min="7127" max="7127" width="6" style="76" bestFit="1" customWidth="1"/>
    <col min="7128" max="7128" width="6.28515625" style="76" customWidth="1"/>
    <col min="7129" max="7129" width="6" style="76" customWidth="1"/>
    <col min="7130" max="7130" width="8.28515625" style="76" customWidth="1"/>
    <col min="7131" max="7131" width="5.28515625" style="76" customWidth="1"/>
    <col min="7132" max="7132" width="8.140625" style="76" customWidth="1"/>
    <col min="7133" max="7133" width="6" style="76" customWidth="1"/>
    <col min="7134" max="7134" width="4" style="76" customWidth="1"/>
    <col min="7135" max="7135" width="9.140625" style="76" customWidth="1"/>
    <col min="7136" max="7136" width="7" style="76" customWidth="1"/>
    <col min="7137" max="7137" width="6" style="76" customWidth="1"/>
    <col min="7138" max="7138" width="6.28515625" style="76" customWidth="1"/>
    <col min="7139" max="7139" width="5.85546875" style="76" customWidth="1"/>
    <col min="7140" max="7140" width="7.85546875" style="76" customWidth="1"/>
    <col min="7141" max="7141" width="5.7109375" style="76" customWidth="1"/>
    <col min="7142" max="7143" width="6.7109375" style="76" customWidth="1"/>
    <col min="7144" max="7376" width="9.140625" style="76"/>
    <col min="7377" max="7377" width="2.85546875" style="76" customWidth="1"/>
    <col min="7378" max="7378" width="3.5703125" style="76" customWidth="1"/>
    <col min="7379" max="7379" width="20.140625" style="76" customWidth="1"/>
    <col min="7380" max="7380" width="2.85546875" style="76" customWidth="1"/>
    <col min="7381" max="7381" width="8" style="76" customWidth="1"/>
    <col min="7382" max="7382" width="7.42578125" style="76" customWidth="1"/>
    <col min="7383" max="7383" width="6" style="76" bestFit="1" customWidth="1"/>
    <col min="7384" max="7384" width="6.28515625" style="76" customWidth="1"/>
    <col min="7385" max="7385" width="6" style="76" customWidth="1"/>
    <col min="7386" max="7386" width="8.28515625" style="76" customWidth="1"/>
    <col min="7387" max="7387" width="5.28515625" style="76" customWidth="1"/>
    <col min="7388" max="7388" width="8.140625" style="76" customWidth="1"/>
    <col min="7389" max="7389" width="6" style="76" customWidth="1"/>
    <col min="7390" max="7390" width="4" style="76" customWidth="1"/>
    <col min="7391" max="7391" width="9.140625" style="76" customWidth="1"/>
    <col min="7392" max="7392" width="7" style="76" customWidth="1"/>
    <col min="7393" max="7393" width="6" style="76" customWidth="1"/>
    <col min="7394" max="7394" width="6.28515625" style="76" customWidth="1"/>
    <col min="7395" max="7395" width="5.85546875" style="76" customWidth="1"/>
    <col min="7396" max="7396" width="7.85546875" style="76" customWidth="1"/>
    <col min="7397" max="7397" width="5.7109375" style="76" customWidth="1"/>
    <col min="7398" max="7399" width="6.7109375" style="76" customWidth="1"/>
    <col min="7400" max="7632" width="9.140625" style="76"/>
    <col min="7633" max="7633" width="2.85546875" style="76" customWidth="1"/>
    <col min="7634" max="7634" width="3.5703125" style="76" customWidth="1"/>
    <col min="7635" max="7635" width="20.140625" style="76" customWidth="1"/>
    <col min="7636" max="7636" width="2.85546875" style="76" customWidth="1"/>
    <col min="7637" max="7637" width="8" style="76" customWidth="1"/>
    <col min="7638" max="7638" width="7.42578125" style="76" customWidth="1"/>
    <col min="7639" max="7639" width="6" style="76" bestFit="1" customWidth="1"/>
    <col min="7640" max="7640" width="6.28515625" style="76" customWidth="1"/>
    <col min="7641" max="7641" width="6" style="76" customWidth="1"/>
    <col min="7642" max="7642" width="8.28515625" style="76" customWidth="1"/>
    <col min="7643" max="7643" width="5.28515625" style="76" customWidth="1"/>
    <col min="7644" max="7644" width="8.140625" style="76" customWidth="1"/>
    <col min="7645" max="7645" width="6" style="76" customWidth="1"/>
    <col min="7646" max="7646" width="4" style="76" customWidth="1"/>
    <col min="7647" max="7647" width="9.140625" style="76" customWidth="1"/>
    <col min="7648" max="7648" width="7" style="76" customWidth="1"/>
    <col min="7649" max="7649" width="6" style="76" customWidth="1"/>
    <col min="7650" max="7650" width="6.28515625" style="76" customWidth="1"/>
    <col min="7651" max="7651" width="5.85546875" style="76" customWidth="1"/>
    <col min="7652" max="7652" width="7.85546875" style="76" customWidth="1"/>
    <col min="7653" max="7653" width="5.7109375" style="76" customWidth="1"/>
    <col min="7654" max="7655" width="6.7109375" style="76" customWidth="1"/>
    <col min="7656" max="7888" width="9.140625" style="76"/>
    <col min="7889" max="7889" width="2.85546875" style="76" customWidth="1"/>
    <col min="7890" max="7890" width="3.5703125" style="76" customWidth="1"/>
    <col min="7891" max="7891" width="20.140625" style="76" customWidth="1"/>
    <col min="7892" max="7892" width="2.85546875" style="76" customWidth="1"/>
    <col min="7893" max="7893" width="8" style="76" customWidth="1"/>
    <col min="7894" max="7894" width="7.42578125" style="76" customWidth="1"/>
    <col min="7895" max="7895" width="6" style="76" bestFit="1" customWidth="1"/>
    <col min="7896" max="7896" width="6.28515625" style="76" customWidth="1"/>
    <col min="7897" max="7897" width="6" style="76" customWidth="1"/>
    <col min="7898" max="7898" width="8.28515625" style="76" customWidth="1"/>
    <col min="7899" max="7899" width="5.28515625" style="76" customWidth="1"/>
    <col min="7900" max="7900" width="8.140625" style="76" customWidth="1"/>
    <col min="7901" max="7901" width="6" style="76" customWidth="1"/>
    <col min="7902" max="7902" width="4" style="76" customWidth="1"/>
    <col min="7903" max="7903" width="9.140625" style="76" customWidth="1"/>
    <col min="7904" max="7904" width="7" style="76" customWidth="1"/>
    <col min="7905" max="7905" width="6" style="76" customWidth="1"/>
    <col min="7906" max="7906" width="6.28515625" style="76" customWidth="1"/>
    <col min="7907" max="7907" width="5.85546875" style="76" customWidth="1"/>
    <col min="7908" max="7908" width="7.85546875" style="76" customWidth="1"/>
    <col min="7909" max="7909" width="5.7109375" style="76" customWidth="1"/>
    <col min="7910" max="7911" width="6.7109375" style="76" customWidth="1"/>
    <col min="7912" max="8144" width="9.140625" style="76"/>
    <col min="8145" max="8145" width="2.85546875" style="76" customWidth="1"/>
    <col min="8146" max="8146" width="3.5703125" style="76" customWidth="1"/>
    <col min="8147" max="8147" width="20.140625" style="76" customWidth="1"/>
    <col min="8148" max="8148" width="2.85546875" style="76" customWidth="1"/>
    <col min="8149" max="8149" width="8" style="76" customWidth="1"/>
    <col min="8150" max="8150" width="7.42578125" style="76" customWidth="1"/>
    <col min="8151" max="8151" width="6" style="76" bestFit="1" customWidth="1"/>
    <col min="8152" max="8152" width="6.28515625" style="76" customWidth="1"/>
    <col min="8153" max="8153" width="6" style="76" customWidth="1"/>
    <col min="8154" max="8154" width="8.28515625" style="76" customWidth="1"/>
    <col min="8155" max="8155" width="5.28515625" style="76" customWidth="1"/>
    <col min="8156" max="8156" width="8.140625" style="76" customWidth="1"/>
    <col min="8157" max="8157" width="6" style="76" customWidth="1"/>
    <col min="8158" max="8158" width="4" style="76" customWidth="1"/>
    <col min="8159" max="8159" width="9.140625" style="76" customWidth="1"/>
    <col min="8160" max="8160" width="7" style="76" customWidth="1"/>
    <col min="8161" max="8161" width="6" style="76" customWidth="1"/>
    <col min="8162" max="8162" width="6.28515625" style="76" customWidth="1"/>
    <col min="8163" max="8163" width="5.85546875" style="76" customWidth="1"/>
    <col min="8164" max="8164" width="7.85546875" style="76" customWidth="1"/>
    <col min="8165" max="8165" width="5.7109375" style="76" customWidth="1"/>
    <col min="8166" max="8167" width="6.7109375" style="76" customWidth="1"/>
    <col min="8168" max="8400" width="9.140625" style="76"/>
    <col min="8401" max="8401" width="2.85546875" style="76" customWidth="1"/>
    <col min="8402" max="8402" width="3.5703125" style="76" customWidth="1"/>
    <col min="8403" max="8403" width="20.140625" style="76" customWidth="1"/>
    <col min="8404" max="8404" width="2.85546875" style="76" customWidth="1"/>
    <col min="8405" max="8405" width="8" style="76" customWidth="1"/>
    <col min="8406" max="8406" width="7.42578125" style="76" customWidth="1"/>
    <col min="8407" max="8407" width="6" style="76" bestFit="1" customWidth="1"/>
    <col min="8408" max="8408" width="6.28515625" style="76" customWidth="1"/>
    <col min="8409" max="8409" width="6" style="76" customWidth="1"/>
    <col min="8410" max="8410" width="8.28515625" style="76" customWidth="1"/>
    <col min="8411" max="8411" width="5.28515625" style="76" customWidth="1"/>
    <col min="8412" max="8412" width="8.140625" style="76" customWidth="1"/>
    <col min="8413" max="8413" width="6" style="76" customWidth="1"/>
    <col min="8414" max="8414" width="4" style="76" customWidth="1"/>
    <col min="8415" max="8415" width="9.140625" style="76" customWidth="1"/>
    <col min="8416" max="8416" width="7" style="76" customWidth="1"/>
    <col min="8417" max="8417" width="6" style="76" customWidth="1"/>
    <col min="8418" max="8418" width="6.28515625" style="76" customWidth="1"/>
    <col min="8419" max="8419" width="5.85546875" style="76" customWidth="1"/>
    <col min="8420" max="8420" width="7.85546875" style="76" customWidth="1"/>
    <col min="8421" max="8421" width="5.7109375" style="76" customWidth="1"/>
    <col min="8422" max="8423" width="6.7109375" style="76" customWidth="1"/>
    <col min="8424" max="8656" width="9.140625" style="76"/>
    <col min="8657" max="8657" width="2.85546875" style="76" customWidth="1"/>
    <col min="8658" max="8658" width="3.5703125" style="76" customWidth="1"/>
    <col min="8659" max="8659" width="20.140625" style="76" customWidth="1"/>
    <col min="8660" max="8660" width="2.85546875" style="76" customWidth="1"/>
    <col min="8661" max="8661" width="8" style="76" customWidth="1"/>
    <col min="8662" max="8662" width="7.42578125" style="76" customWidth="1"/>
    <col min="8663" max="8663" width="6" style="76" bestFit="1" customWidth="1"/>
    <col min="8664" max="8664" width="6.28515625" style="76" customWidth="1"/>
    <col min="8665" max="8665" width="6" style="76" customWidth="1"/>
    <col min="8666" max="8666" width="8.28515625" style="76" customWidth="1"/>
    <col min="8667" max="8667" width="5.28515625" style="76" customWidth="1"/>
    <col min="8668" max="8668" width="8.140625" style="76" customWidth="1"/>
    <col min="8669" max="8669" width="6" style="76" customWidth="1"/>
    <col min="8670" max="8670" width="4" style="76" customWidth="1"/>
    <col min="8671" max="8671" width="9.140625" style="76" customWidth="1"/>
    <col min="8672" max="8672" width="7" style="76" customWidth="1"/>
    <col min="8673" max="8673" width="6" style="76" customWidth="1"/>
    <col min="8674" max="8674" width="6.28515625" style="76" customWidth="1"/>
    <col min="8675" max="8675" width="5.85546875" style="76" customWidth="1"/>
    <col min="8676" max="8676" width="7.85546875" style="76" customWidth="1"/>
    <col min="8677" max="8677" width="5.7109375" style="76" customWidth="1"/>
    <col min="8678" max="8679" width="6.7109375" style="76" customWidth="1"/>
    <col min="8680" max="8912" width="9.140625" style="76"/>
    <col min="8913" max="8913" width="2.85546875" style="76" customWidth="1"/>
    <col min="8914" max="8914" width="3.5703125" style="76" customWidth="1"/>
    <col min="8915" max="8915" width="20.140625" style="76" customWidth="1"/>
    <col min="8916" max="8916" width="2.85546875" style="76" customWidth="1"/>
    <col min="8917" max="8917" width="8" style="76" customWidth="1"/>
    <col min="8918" max="8918" width="7.42578125" style="76" customWidth="1"/>
    <col min="8919" max="8919" width="6" style="76" bestFit="1" customWidth="1"/>
    <col min="8920" max="8920" width="6.28515625" style="76" customWidth="1"/>
    <col min="8921" max="8921" width="6" style="76" customWidth="1"/>
    <col min="8922" max="8922" width="8.28515625" style="76" customWidth="1"/>
    <col min="8923" max="8923" width="5.28515625" style="76" customWidth="1"/>
    <col min="8924" max="8924" width="8.140625" style="76" customWidth="1"/>
    <col min="8925" max="8925" width="6" style="76" customWidth="1"/>
    <col min="8926" max="8926" width="4" style="76" customWidth="1"/>
    <col min="8927" max="8927" width="9.140625" style="76" customWidth="1"/>
    <col min="8928" max="8928" width="7" style="76" customWidth="1"/>
    <col min="8929" max="8929" width="6" style="76" customWidth="1"/>
    <col min="8930" max="8930" width="6.28515625" style="76" customWidth="1"/>
    <col min="8931" max="8931" width="5.85546875" style="76" customWidth="1"/>
    <col min="8932" max="8932" width="7.85546875" style="76" customWidth="1"/>
    <col min="8933" max="8933" width="5.7109375" style="76" customWidth="1"/>
    <col min="8934" max="8935" width="6.7109375" style="76" customWidth="1"/>
    <col min="8936" max="9168" width="9.140625" style="76"/>
    <col min="9169" max="9169" width="2.85546875" style="76" customWidth="1"/>
    <col min="9170" max="9170" width="3.5703125" style="76" customWidth="1"/>
    <col min="9171" max="9171" width="20.140625" style="76" customWidth="1"/>
    <col min="9172" max="9172" width="2.85546875" style="76" customWidth="1"/>
    <col min="9173" max="9173" width="8" style="76" customWidth="1"/>
    <col min="9174" max="9174" width="7.42578125" style="76" customWidth="1"/>
    <col min="9175" max="9175" width="6" style="76" bestFit="1" customWidth="1"/>
    <col min="9176" max="9176" width="6.28515625" style="76" customWidth="1"/>
    <col min="9177" max="9177" width="6" style="76" customWidth="1"/>
    <col min="9178" max="9178" width="8.28515625" style="76" customWidth="1"/>
    <col min="9179" max="9179" width="5.28515625" style="76" customWidth="1"/>
    <col min="9180" max="9180" width="8.140625" style="76" customWidth="1"/>
    <col min="9181" max="9181" width="6" style="76" customWidth="1"/>
    <col min="9182" max="9182" width="4" style="76" customWidth="1"/>
    <col min="9183" max="9183" width="9.140625" style="76" customWidth="1"/>
    <col min="9184" max="9184" width="7" style="76" customWidth="1"/>
    <col min="9185" max="9185" width="6" style="76" customWidth="1"/>
    <col min="9186" max="9186" width="6.28515625" style="76" customWidth="1"/>
    <col min="9187" max="9187" width="5.85546875" style="76" customWidth="1"/>
    <col min="9188" max="9188" width="7.85546875" style="76" customWidth="1"/>
    <col min="9189" max="9189" width="5.7109375" style="76" customWidth="1"/>
    <col min="9190" max="9191" width="6.7109375" style="76" customWidth="1"/>
    <col min="9192" max="9424" width="9.140625" style="76"/>
    <col min="9425" max="9425" width="2.85546875" style="76" customWidth="1"/>
    <col min="9426" max="9426" width="3.5703125" style="76" customWidth="1"/>
    <col min="9427" max="9427" width="20.140625" style="76" customWidth="1"/>
    <col min="9428" max="9428" width="2.85546875" style="76" customWidth="1"/>
    <col min="9429" max="9429" width="8" style="76" customWidth="1"/>
    <col min="9430" max="9430" width="7.42578125" style="76" customWidth="1"/>
    <col min="9431" max="9431" width="6" style="76" bestFit="1" customWidth="1"/>
    <col min="9432" max="9432" width="6.28515625" style="76" customWidth="1"/>
    <col min="9433" max="9433" width="6" style="76" customWidth="1"/>
    <col min="9434" max="9434" width="8.28515625" style="76" customWidth="1"/>
    <col min="9435" max="9435" width="5.28515625" style="76" customWidth="1"/>
    <col min="9436" max="9436" width="8.140625" style="76" customWidth="1"/>
    <col min="9437" max="9437" width="6" style="76" customWidth="1"/>
    <col min="9438" max="9438" width="4" style="76" customWidth="1"/>
    <col min="9439" max="9439" width="9.140625" style="76" customWidth="1"/>
    <col min="9440" max="9440" width="7" style="76" customWidth="1"/>
    <col min="9441" max="9441" width="6" style="76" customWidth="1"/>
    <col min="9442" max="9442" width="6.28515625" style="76" customWidth="1"/>
    <col min="9443" max="9443" width="5.85546875" style="76" customWidth="1"/>
    <col min="9444" max="9444" width="7.85546875" style="76" customWidth="1"/>
    <col min="9445" max="9445" width="5.7109375" style="76" customWidth="1"/>
    <col min="9446" max="9447" width="6.7109375" style="76" customWidth="1"/>
    <col min="9448" max="9680" width="9.140625" style="76"/>
    <col min="9681" max="9681" width="2.85546875" style="76" customWidth="1"/>
    <col min="9682" max="9682" width="3.5703125" style="76" customWidth="1"/>
    <col min="9683" max="9683" width="20.140625" style="76" customWidth="1"/>
    <col min="9684" max="9684" width="2.85546875" style="76" customWidth="1"/>
    <col min="9685" max="9685" width="8" style="76" customWidth="1"/>
    <col min="9686" max="9686" width="7.42578125" style="76" customWidth="1"/>
    <col min="9687" max="9687" width="6" style="76" bestFit="1" customWidth="1"/>
    <col min="9688" max="9688" width="6.28515625" style="76" customWidth="1"/>
    <col min="9689" max="9689" width="6" style="76" customWidth="1"/>
    <col min="9690" max="9690" width="8.28515625" style="76" customWidth="1"/>
    <col min="9691" max="9691" width="5.28515625" style="76" customWidth="1"/>
    <col min="9692" max="9692" width="8.140625" style="76" customWidth="1"/>
    <col min="9693" max="9693" width="6" style="76" customWidth="1"/>
    <col min="9694" max="9694" width="4" style="76" customWidth="1"/>
    <col min="9695" max="9695" width="9.140625" style="76" customWidth="1"/>
    <col min="9696" max="9696" width="7" style="76" customWidth="1"/>
    <col min="9697" max="9697" width="6" style="76" customWidth="1"/>
    <col min="9698" max="9698" width="6.28515625" style="76" customWidth="1"/>
    <col min="9699" max="9699" width="5.85546875" style="76" customWidth="1"/>
    <col min="9700" max="9700" width="7.85546875" style="76" customWidth="1"/>
    <col min="9701" max="9701" width="5.7109375" style="76" customWidth="1"/>
    <col min="9702" max="9703" width="6.7109375" style="76" customWidth="1"/>
    <col min="9704" max="9936" width="9.140625" style="76"/>
    <col min="9937" max="9937" width="2.85546875" style="76" customWidth="1"/>
    <col min="9938" max="9938" width="3.5703125" style="76" customWidth="1"/>
    <col min="9939" max="9939" width="20.140625" style="76" customWidth="1"/>
    <col min="9940" max="9940" width="2.85546875" style="76" customWidth="1"/>
    <col min="9941" max="9941" width="8" style="76" customWidth="1"/>
    <col min="9942" max="9942" width="7.42578125" style="76" customWidth="1"/>
    <col min="9943" max="9943" width="6" style="76" bestFit="1" customWidth="1"/>
    <col min="9944" max="9944" width="6.28515625" style="76" customWidth="1"/>
    <col min="9945" max="9945" width="6" style="76" customWidth="1"/>
    <col min="9946" max="9946" width="8.28515625" style="76" customWidth="1"/>
    <col min="9947" max="9947" width="5.28515625" style="76" customWidth="1"/>
    <col min="9948" max="9948" width="8.140625" style="76" customWidth="1"/>
    <col min="9949" max="9949" width="6" style="76" customWidth="1"/>
    <col min="9950" max="9950" width="4" style="76" customWidth="1"/>
    <col min="9951" max="9951" width="9.140625" style="76" customWidth="1"/>
    <col min="9952" max="9952" width="7" style="76" customWidth="1"/>
    <col min="9953" max="9953" width="6" style="76" customWidth="1"/>
    <col min="9954" max="9954" width="6.28515625" style="76" customWidth="1"/>
    <col min="9955" max="9955" width="5.85546875" style="76" customWidth="1"/>
    <col min="9956" max="9956" width="7.85546875" style="76" customWidth="1"/>
    <col min="9957" max="9957" width="5.7109375" style="76" customWidth="1"/>
    <col min="9958" max="9959" width="6.7109375" style="76" customWidth="1"/>
    <col min="9960" max="10192" width="9.140625" style="76"/>
    <col min="10193" max="10193" width="2.85546875" style="76" customWidth="1"/>
    <col min="10194" max="10194" width="3.5703125" style="76" customWidth="1"/>
    <col min="10195" max="10195" width="20.140625" style="76" customWidth="1"/>
    <col min="10196" max="10196" width="2.85546875" style="76" customWidth="1"/>
    <col min="10197" max="10197" width="8" style="76" customWidth="1"/>
    <col min="10198" max="10198" width="7.42578125" style="76" customWidth="1"/>
    <col min="10199" max="10199" width="6" style="76" bestFit="1" customWidth="1"/>
    <col min="10200" max="10200" width="6.28515625" style="76" customWidth="1"/>
    <col min="10201" max="10201" width="6" style="76" customWidth="1"/>
    <col min="10202" max="10202" width="8.28515625" style="76" customWidth="1"/>
    <col min="10203" max="10203" width="5.28515625" style="76" customWidth="1"/>
    <col min="10204" max="10204" width="8.140625" style="76" customWidth="1"/>
    <col min="10205" max="10205" width="6" style="76" customWidth="1"/>
    <col min="10206" max="10206" width="4" style="76" customWidth="1"/>
    <col min="10207" max="10207" width="9.140625" style="76" customWidth="1"/>
    <col min="10208" max="10208" width="7" style="76" customWidth="1"/>
    <col min="10209" max="10209" width="6" style="76" customWidth="1"/>
    <col min="10210" max="10210" width="6.28515625" style="76" customWidth="1"/>
    <col min="10211" max="10211" width="5.85546875" style="76" customWidth="1"/>
    <col min="10212" max="10212" width="7.85546875" style="76" customWidth="1"/>
    <col min="10213" max="10213" width="5.7109375" style="76" customWidth="1"/>
    <col min="10214" max="10215" width="6.7109375" style="76" customWidth="1"/>
    <col min="10216" max="10448" width="9.140625" style="76"/>
    <col min="10449" max="10449" width="2.85546875" style="76" customWidth="1"/>
    <col min="10450" max="10450" width="3.5703125" style="76" customWidth="1"/>
    <col min="10451" max="10451" width="20.140625" style="76" customWidth="1"/>
    <col min="10452" max="10452" width="2.85546875" style="76" customWidth="1"/>
    <col min="10453" max="10453" width="8" style="76" customWidth="1"/>
    <col min="10454" max="10454" width="7.42578125" style="76" customWidth="1"/>
    <col min="10455" max="10455" width="6" style="76" bestFit="1" customWidth="1"/>
    <col min="10456" max="10456" width="6.28515625" style="76" customWidth="1"/>
    <col min="10457" max="10457" width="6" style="76" customWidth="1"/>
    <col min="10458" max="10458" width="8.28515625" style="76" customWidth="1"/>
    <col min="10459" max="10459" width="5.28515625" style="76" customWidth="1"/>
    <col min="10460" max="10460" width="8.140625" style="76" customWidth="1"/>
    <col min="10461" max="10461" width="6" style="76" customWidth="1"/>
    <col min="10462" max="10462" width="4" style="76" customWidth="1"/>
    <col min="10463" max="10463" width="9.140625" style="76" customWidth="1"/>
    <col min="10464" max="10464" width="7" style="76" customWidth="1"/>
    <col min="10465" max="10465" width="6" style="76" customWidth="1"/>
    <col min="10466" max="10466" width="6.28515625" style="76" customWidth="1"/>
    <col min="10467" max="10467" width="5.85546875" style="76" customWidth="1"/>
    <col min="10468" max="10468" width="7.85546875" style="76" customWidth="1"/>
    <col min="10469" max="10469" width="5.7109375" style="76" customWidth="1"/>
    <col min="10470" max="10471" width="6.7109375" style="76" customWidth="1"/>
    <col min="10472" max="10704" width="9.140625" style="76"/>
    <col min="10705" max="10705" width="2.85546875" style="76" customWidth="1"/>
    <col min="10706" max="10706" width="3.5703125" style="76" customWidth="1"/>
    <col min="10707" max="10707" width="20.140625" style="76" customWidth="1"/>
    <col min="10708" max="10708" width="2.85546875" style="76" customWidth="1"/>
    <col min="10709" max="10709" width="8" style="76" customWidth="1"/>
    <col min="10710" max="10710" width="7.42578125" style="76" customWidth="1"/>
    <col min="10711" max="10711" width="6" style="76" bestFit="1" customWidth="1"/>
    <col min="10712" max="10712" width="6.28515625" style="76" customWidth="1"/>
    <col min="10713" max="10713" width="6" style="76" customWidth="1"/>
    <col min="10714" max="10714" width="8.28515625" style="76" customWidth="1"/>
    <col min="10715" max="10715" width="5.28515625" style="76" customWidth="1"/>
    <col min="10716" max="10716" width="8.140625" style="76" customWidth="1"/>
    <col min="10717" max="10717" width="6" style="76" customWidth="1"/>
    <col min="10718" max="10718" width="4" style="76" customWidth="1"/>
    <col min="10719" max="10719" width="9.140625" style="76" customWidth="1"/>
    <col min="10720" max="10720" width="7" style="76" customWidth="1"/>
    <col min="10721" max="10721" width="6" style="76" customWidth="1"/>
    <col min="10722" max="10722" width="6.28515625" style="76" customWidth="1"/>
    <col min="10723" max="10723" width="5.85546875" style="76" customWidth="1"/>
    <col min="10724" max="10724" width="7.85546875" style="76" customWidth="1"/>
    <col min="10725" max="10725" width="5.7109375" style="76" customWidth="1"/>
    <col min="10726" max="10727" width="6.7109375" style="76" customWidth="1"/>
    <col min="10728" max="10960" width="9.140625" style="76"/>
    <col min="10961" max="10961" width="2.85546875" style="76" customWidth="1"/>
    <col min="10962" max="10962" width="3.5703125" style="76" customWidth="1"/>
    <col min="10963" max="10963" width="20.140625" style="76" customWidth="1"/>
    <col min="10964" max="10964" width="2.85546875" style="76" customWidth="1"/>
    <col min="10965" max="10965" width="8" style="76" customWidth="1"/>
    <col min="10966" max="10966" width="7.42578125" style="76" customWidth="1"/>
    <col min="10967" max="10967" width="6" style="76" bestFit="1" customWidth="1"/>
    <col min="10968" max="10968" width="6.28515625" style="76" customWidth="1"/>
    <col min="10969" max="10969" width="6" style="76" customWidth="1"/>
    <col min="10970" max="10970" width="8.28515625" style="76" customWidth="1"/>
    <col min="10971" max="10971" width="5.28515625" style="76" customWidth="1"/>
    <col min="10972" max="10972" width="8.140625" style="76" customWidth="1"/>
    <col min="10973" max="10973" width="6" style="76" customWidth="1"/>
    <col min="10974" max="10974" width="4" style="76" customWidth="1"/>
    <col min="10975" max="10975" width="9.140625" style="76" customWidth="1"/>
    <col min="10976" max="10976" width="7" style="76" customWidth="1"/>
    <col min="10977" max="10977" width="6" style="76" customWidth="1"/>
    <col min="10978" max="10978" width="6.28515625" style="76" customWidth="1"/>
    <col min="10979" max="10979" width="5.85546875" style="76" customWidth="1"/>
    <col min="10980" max="10980" width="7.85546875" style="76" customWidth="1"/>
    <col min="10981" max="10981" width="5.7109375" style="76" customWidth="1"/>
    <col min="10982" max="10983" width="6.7109375" style="76" customWidth="1"/>
    <col min="10984" max="11216" width="9.140625" style="76"/>
    <col min="11217" max="11217" width="2.85546875" style="76" customWidth="1"/>
    <col min="11218" max="11218" width="3.5703125" style="76" customWidth="1"/>
    <col min="11219" max="11219" width="20.140625" style="76" customWidth="1"/>
    <col min="11220" max="11220" width="2.85546875" style="76" customWidth="1"/>
    <col min="11221" max="11221" width="8" style="76" customWidth="1"/>
    <col min="11222" max="11222" width="7.42578125" style="76" customWidth="1"/>
    <col min="11223" max="11223" width="6" style="76" bestFit="1" customWidth="1"/>
    <col min="11224" max="11224" width="6.28515625" style="76" customWidth="1"/>
    <col min="11225" max="11225" width="6" style="76" customWidth="1"/>
    <col min="11226" max="11226" width="8.28515625" style="76" customWidth="1"/>
    <col min="11227" max="11227" width="5.28515625" style="76" customWidth="1"/>
    <col min="11228" max="11228" width="8.140625" style="76" customWidth="1"/>
    <col min="11229" max="11229" width="6" style="76" customWidth="1"/>
    <col min="11230" max="11230" width="4" style="76" customWidth="1"/>
    <col min="11231" max="11231" width="9.140625" style="76" customWidth="1"/>
    <col min="11232" max="11232" width="7" style="76" customWidth="1"/>
    <col min="11233" max="11233" width="6" style="76" customWidth="1"/>
    <col min="11234" max="11234" width="6.28515625" style="76" customWidth="1"/>
    <col min="11235" max="11235" width="5.85546875" style="76" customWidth="1"/>
    <col min="11236" max="11236" width="7.85546875" style="76" customWidth="1"/>
    <col min="11237" max="11237" width="5.7109375" style="76" customWidth="1"/>
    <col min="11238" max="11239" width="6.7109375" style="76" customWidth="1"/>
    <col min="11240" max="11472" width="9.140625" style="76"/>
    <col min="11473" max="11473" width="2.85546875" style="76" customWidth="1"/>
    <col min="11474" max="11474" width="3.5703125" style="76" customWidth="1"/>
    <col min="11475" max="11475" width="20.140625" style="76" customWidth="1"/>
    <col min="11476" max="11476" width="2.85546875" style="76" customWidth="1"/>
    <col min="11477" max="11477" width="8" style="76" customWidth="1"/>
    <col min="11478" max="11478" width="7.42578125" style="76" customWidth="1"/>
    <col min="11479" max="11479" width="6" style="76" bestFit="1" customWidth="1"/>
    <col min="11480" max="11480" width="6.28515625" style="76" customWidth="1"/>
    <col min="11481" max="11481" width="6" style="76" customWidth="1"/>
    <col min="11482" max="11482" width="8.28515625" style="76" customWidth="1"/>
    <col min="11483" max="11483" width="5.28515625" style="76" customWidth="1"/>
    <col min="11484" max="11484" width="8.140625" style="76" customWidth="1"/>
    <col min="11485" max="11485" width="6" style="76" customWidth="1"/>
    <col min="11486" max="11486" width="4" style="76" customWidth="1"/>
    <col min="11487" max="11487" width="9.140625" style="76" customWidth="1"/>
    <col min="11488" max="11488" width="7" style="76" customWidth="1"/>
    <col min="11489" max="11489" width="6" style="76" customWidth="1"/>
    <col min="11490" max="11490" width="6.28515625" style="76" customWidth="1"/>
    <col min="11491" max="11491" width="5.85546875" style="76" customWidth="1"/>
    <col min="11492" max="11492" width="7.85546875" style="76" customWidth="1"/>
    <col min="11493" max="11493" width="5.7109375" style="76" customWidth="1"/>
    <col min="11494" max="11495" width="6.7109375" style="76" customWidth="1"/>
    <col min="11496" max="11728" width="9.140625" style="76"/>
    <col min="11729" max="11729" width="2.85546875" style="76" customWidth="1"/>
    <col min="11730" max="11730" width="3.5703125" style="76" customWidth="1"/>
    <col min="11731" max="11731" width="20.140625" style="76" customWidth="1"/>
    <col min="11732" max="11732" width="2.85546875" style="76" customWidth="1"/>
    <col min="11733" max="11733" width="8" style="76" customWidth="1"/>
    <col min="11734" max="11734" width="7.42578125" style="76" customWidth="1"/>
    <col min="11735" max="11735" width="6" style="76" bestFit="1" customWidth="1"/>
    <col min="11736" max="11736" width="6.28515625" style="76" customWidth="1"/>
    <col min="11737" max="11737" width="6" style="76" customWidth="1"/>
    <col min="11738" max="11738" width="8.28515625" style="76" customWidth="1"/>
    <col min="11739" max="11739" width="5.28515625" style="76" customWidth="1"/>
    <col min="11740" max="11740" width="8.140625" style="76" customWidth="1"/>
    <col min="11741" max="11741" width="6" style="76" customWidth="1"/>
    <col min="11742" max="11742" width="4" style="76" customWidth="1"/>
    <col min="11743" max="11743" width="9.140625" style="76" customWidth="1"/>
    <col min="11744" max="11744" width="7" style="76" customWidth="1"/>
    <col min="11745" max="11745" width="6" style="76" customWidth="1"/>
    <col min="11746" max="11746" width="6.28515625" style="76" customWidth="1"/>
    <col min="11747" max="11747" width="5.85546875" style="76" customWidth="1"/>
    <col min="11748" max="11748" width="7.85546875" style="76" customWidth="1"/>
    <col min="11749" max="11749" width="5.7109375" style="76" customWidth="1"/>
    <col min="11750" max="11751" width="6.7109375" style="76" customWidth="1"/>
    <col min="11752" max="11984" width="9.140625" style="76"/>
    <col min="11985" max="11985" width="2.85546875" style="76" customWidth="1"/>
    <col min="11986" max="11986" width="3.5703125" style="76" customWidth="1"/>
    <col min="11987" max="11987" width="20.140625" style="76" customWidth="1"/>
    <col min="11988" max="11988" width="2.85546875" style="76" customWidth="1"/>
    <col min="11989" max="11989" width="8" style="76" customWidth="1"/>
    <col min="11990" max="11990" width="7.42578125" style="76" customWidth="1"/>
    <col min="11991" max="11991" width="6" style="76" bestFit="1" customWidth="1"/>
    <col min="11992" max="11992" width="6.28515625" style="76" customWidth="1"/>
    <col min="11993" max="11993" width="6" style="76" customWidth="1"/>
    <col min="11994" max="11994" width="8.28515625" style="76" customWidth="1"/>
    <col min="11995" max="11995" width="5.28515625" style="76" customWidth="1"/>
    <col min="11996" max="11996" width="8.140625" style="76" customWidth="1"/>
    <col min="11997" max="11997" width="6" style="76" customWidth="1"/>
    <col min="11998" max="11998" width="4" style="76" customWidth="1"/>
    <col min="11999" max="11999" width="9.140625" style="76" customWidth="1"/>
    <col min="12000" max="12000" width="7" style="76" customWidth="1"/>
    <col min="12001" max="12001" width="6" style="76" customWidth="1"/>
    <col min="12002" max="12002" width="6.28515625" style="76" customWidth="1"/>
    <col min="12003" max="12003" width="5.85546875" style="76" customWidth="1"/>
    <col min="12004" max="12004" width="7.85546875" style="76" customWidth="1"/>
    <col min="12005" max="12005" width="5.7109375" style="76" customWidth="1"/>
    <col min="12006" max="12007" width="6.7109375" style="76" customWidth="1"/>
    <col min="12008" max="12240" width="9.140625" style="76"/>
    <col min="12241" max="12241" width="2.85546875" style="76" customWidth="1"/>
    <col min="12242" max="12242" width="3.5703125" style="76" customWidth="1"/>
    <col min="12243" max="12243" width="20.140625" style="76" customWidth="1"/>
    <col min="12244" max="12244" width="2.85546875" style="76" customWidth="1"/>
    <col min="12245" max="12245" width="8" style="76" customWidth="1"/>
    <col min="12246" max="12246" width="7.42578125" style="76" customWidth="1"/>
    <col min="12247" max="12247" width="6" style="76" bestFit="1" customWidth="1"/>
    <col min="12248" max="12248" width="6.28515625" style="76" customWidth="1"/>
    <col min="12249" max="12249" width="6" style="76" customWidth="1"/>
    <col min="12250" max="12250" width="8.28515625" style="76" customWidth="1"/>
    <col min="12251" max="12251" width="5.28515625" style="76" customWidth="1"/>
    <col min="12252" max="12252" width="8.140625" style="76" customWidth="1"/>
    <col min="12253" max="12253" width="6" style="76" customWidth="1"/>
    <col min="12254" max="12254" width="4" style="76" customWidth="1"/>
    <col min="12255" max="12255" width="9.140625" style="76" customWidth="1"/>
    <col min="12256" max="12256" width="7" style="76" customWidth="1"/>
    <col min="12257" max="12257" width="6" style="76" customWidth="1"/>
    <col min="12258" max="12258" width="6.28515625" style="76" customWidth="1"/>
    <col min="12259" max="12259" width="5.85546875" style="76" customWidth="1"/>
    <col min="12260" max="12260" width="7.85546875" style="76" customWidth="1"/>
    <col min="12261" max="12261" width="5.7109375" style="76" customWidth="1"/>
    <col min="12262" max="12263" width="6.7109375" style="76" customWidth="1"/>
    <col min="12264" max="12496" width="9.140625" style="76"/>
    <col min="12497" max="12497" width="2.85546875" style="76" customWidth="1"/>
    <col min="12498" max="12498" width="3.5703125" style="76" customWidth="1"/>
    <col min="12499" max="12499" width="20.140625" style="76" customWidth="1"/>
    <col min="12500" max="12500" width="2.85546875" style="76" customWidth="1"/>
    <col min="12501" max="12501" width="8" style="76" customWidth="1"/>
    <col min="12502" max="12502" width="7.42578125" style="76" customWidth="1"/>
    <col min="12503" max="12503" width="6" style="76" bestFit="1" customWidth="1"/>
    <col min="12504" max="12504" width="6.28515625" style="76" customWidth="1"/>
    <col min="12505" max="12505" width="6" style="76" customWidth="1"/>
    <col min="12506" max="12506" width="8.28515625" style="76" customWidth="1"/>
    <col min="12507" max="12507" width="5.28515625" style="76" customWidth="1"/>
    <col min="12508" max="12508" width="8.140625" style="76" customWidth="1"/>
    <col min="12509" max="12509" width="6" style="76" customWidth="1"/>
    <col min="12510" max="12510" width="4" style="76" customWidth="1"/>
    <col min="12511" max="12511" width="9.140625" style="76" customWidth="1"/>
    <col min="12512" max="12512" width="7" style="76" customWidth="1"/>
    <col min="12513" max="12513" width="6" style="76" customWidth="1"/>
    <col min="12514" max="12514" width="6.28515625" style="76" customWidth="1"/>
    <col min="12515" max="12515" width="5.85546875" style="76" customWidth="1"/>
    <col min="12516" max="12516" width="7.85546875" style="76" customWidth="1"/>
    <col min="12517" max="12517" width="5.7109375" style="76" customWidth="1"/>
    <col min="12518" max="12519" width="6.7109375" style="76" customWidth="1"/>
    <col min="12520" max="12752" width="9.140625" style="76"/>
    <col min="12753" max="12753" width="2.85546875" style="76" customWidth="1"/>
    <col min="12754" max="12754" width="3.5703125" style="76" customWidth="1"/>
    <col min="12755" max="12755" width="20.140625" style="76" customWidth="1"/>
    <col min="12756" max="12756" width="2.85546875" style="76" customWidth="1"/>
    <col min="12757" max="12757" width="8" style="76" customWidth="1"/>
    <col min="12758" max="12758" width="7.42578125" style="76" customWidth="1"/>
    <col min="12759" max="12759" width="6" style="76" bestFit="1" customWidth="1"/>
    <col min="12760" max="12760" width="6.28515625" style="76" customWidth="1"/>
    <col min="12761" max="12761" width="6" style="76" customWidth="1"/>
    <col min="12762" max="12762" width="8.28515625" style="76" customWidth="1"/>
    <col min="12763" max="12763" width="5.28515625" style="76" customWidth="1"/>
    <col min="12764" max="12764" width="8.140625" style="76" customWidth="1"/>
    <col min="12765" max="12765" width="6" style="76" customWidth="1"/>
    <col min="12766" max="12766" width="4" style="76" customWidth="1"/>
    <col min="12767" max="12767" width="9.140625" style="76" customWidth="1"/>
    <col min="12768" max="12768" width="7" style="76" customWidth="1"/>
    <col min="12769" max="12769" width="6" style="76" customWidth="1"/>
    <col min="12770" max="12770" width="6.28515625" style="76" customWidth="1"/>
    <col min="12771" max="12771" width="5.85546875" style="76" customWidth="1"/>
    <col min="12772" max="12772" width="7.85546875" style="76" customWidth="1"/>
    <col min="12773" max="12773" width="5.7109375" style="76" customWidth="1"/>
    <col min="12774" max="12775" width="6.7109375" style="76" customWidth="1"/>
    <col min="12776" max="13008" width="9.140625" style="76"/>
    <col min="13009" max="13009" width="2.85546875" style="76" customWidth="1"/>
    <col min="13010" max="13010" width="3.5703125" style="76" customWidth="1"/>
    <col min="13011" max="13011" width="20.140625" style="76" customWidth="1"/>
    <col min="13012" max="13012" width="2.85546875" style="76" customWidth="1"/>
    <col min="13013" max="13013" width="8" style="76" customWidth="1"/>
    <col min="13014" max="13014" width="7.42578125" style="76" customWidth="1"/>
    <col min="13015" max="13015" width="6" style="76" bestFit="1" customWidth="1"/>
    <col min="13016" max="13016" width="6.28515625" style="76" customWidth="1"/>
    <col min="13017" max="13017" width="6" style="76" customWidth="1"/>
    <col min="13018" max="13018" width="8.28515625" style="76" customWidth="1"/>
    <col min="13019" max="13019" width="5.28515625" style="76" customWidth="1"/>
    <col min="13020" max="13020" width="8.140625" style="76" customWidth="1"/>
    <col min="13021" max="13021" width="6" style="76" customWidth="1"/>
    <col min="13022" max="13022" width="4" style="76" customWidth="1"/>
    <col min="13023" max="13023" width="9.140625" style="76" customWidth="1"/>
    <col min="13024" max="13024" width="7" style="76" customWidth="1"/>
    <col min="13025" max="13025" width="6" style="76" customWidth="1"/>
    <col min="13026" max="13026" width="6.28515625" style="76" customWidth="1"/>
    <col min="13027" max="13027" width="5.85546875" style="76" customWidth="1"/>
    <col min="13028" max="13028" width="7.85546875" style="76" customWidth="1"/>
    <col min="13029" max="13029" width="5.7109375" style="76" customWidth="1"/>
    <col min="13030" max="13031" width="6.7109375" style="76" customWidth="1"/>
    <col min="13032" max="13264" width="9.140625" style="76"/>
    <col min="13265" max="13265" width="2.85546875" style="76" customWidth="1"/>
    <col min="13266" max="13266" width="3.5703125" style="76" customWidth="1"/>
    <col min="13267" max="13267" width="20.140625" style="76" customWidth="1"/>
    <col min="13268" max="13268" width="2.85546875" style="76" customWidth="1"/>
    <col min="13269" max="13269" width="8" style="76" customWidth="1"/>
    <col min="13270" max="13270" width="7.42578125" style="76" customWidth="1"/>
    <col min="13271" max="13271" width="6" style="76" bestFit="1" customWidth="1"/>
    <col min="13272" max="13272" width="6.28515625" style="76" customWidth="1"/>
    <col min="13273" max="13273" width="6" style="76" customWidth="1"/>
    <col min="13274" max="13274" width="8.28515625" style="76" customWidth="1"/>
    <col min="13275" max="13275" width="5.28515625" style="76" customWidth="1"/>
    <col min="13276" max="13276" width="8.140625" style="76" customWidth="1"/>
    <col min="13277" max="13277" width="6" style="76" customWidth="1"/>
    <col min="13278" max="13278" width="4" style="76" customWidth="1"/>
    <col min="13279" max="13279" width="9.140625" style="76" customWidth="1"/>
    <col min="13280" max="13280" width="7" style="76" customWidth="1"/>
    <col min="13281" max="13281" width="6" style="76" customWidth="1"/>
    <col min="13282" max="13282" width="6.28515625" style="76" customWidth="1"/>
    <col min="13283" max="13283" width="5.85546875" style="76" customWidth="1"/>
    <col min="13284" max="13284" width="7.85546875" style="76" customWidth="1"/>
    <col min="13285" max="13285" width="5.7109375" style="76" customWidth="1"/>
    <col min="13286" max="13287" width="6.7109375" style="76" customWidth="1"/>
    <col min="13288" max="13520" width="9.140625" style="76"/>
    <col min="13521" max="13521" width="2.85546875" style="76" customWidth="1"/>
    <col min="13522" max="13522" width="3.5703125" style="76" customWidth="1"/>
    <col min="13523" max="13523" width="20.140625" style="76" customWidth="1"/>
    <col min="13524" max="13524" width="2.85546875" style="76" customWidth="1"/>
    <col min="13525" max="13525" width="8" style="76" customWidth="1"/>
    <col min="13526" max="13526" width="7.42578125" style="76" customWidth="1"/>
    <col min="13527" max="13527" width="6" style="76" bestFit="1" customWidth="1"/>
    <col min="13528" max="13528" width="6.28515625" style="76" customWidth="1"/>
    <col min="13529" max="13529" width="6" style="76" customWidth="1"/>
    <col min="13530" max="13530" width="8.28515625" style="76" customWidth="1"/>
    <col min="13531" max="13531" width="5.28515625" style="76" customWidth="1"/>
    <col min="13532" max="13532" width="8.140625" style="76" customWidth="1"/>
    <col min="13533" max="13533" width="6" style="76" customWidth="1"/>
    <col min="13534" max="13534" width="4" style="76" customWidth="1"/>
    <col min="13535" max="13535" width="9.140625" style="76" customWidth="1"/>
    <col min="13536" max="13536" width="7" style="76" customWidth="1"/>
    <col min="13537" max="13537" width="6" style="76" customWidth="1"/>
    <col min="13538" max="13538" width="6.28515625" style="76" customWidth="1"/>
    <col min="13539" max="13539" width="5.85546875" style="76" customWidth="1"/>
    <col min="13540" max="13540" width="7.85546875" style="76" customWidth="1"/>
    <col min="13541" max="13541" width="5.7109375" style="76" customWidth="1"/>
    <col min="13542" max="13543" width="6.7109375" style="76" customWidth="1"/>
    <col min="13544" max="13776" width="9.140625" style="76"/>
    <col min="13777" max="13777" width="2.85546875" style="76" customWidth="1"/>
    <col min="13778" max="13778" width="3.5703125" style="76" customWidth="1"/>
    <col min="13779" max="13779" width="20.140625" style="76" customWidth="1"/>
    <col min="13780" max="13780" width="2.85546875" style="76" customWidth="1"/>
    <col min="13781" max="13781" width="8" style="76" customWidth="1"/>
    <col min="13782" max="13782" width="7.42578125" style="76" customWidth="1"/>
    <col min="13783" max="13783" width="6" style="76" bestFit="1" customWidth="1"/>
    <col min="13784" max="13784" width="6.28515625" style="76" customWidth="1"/>
    <col min="13785" max="13785" width="6" style="76" customWidth="1"/>
    <col min="13786" max="13786" width="8.28515625" style="76" customWidth="1"/>
    <col min="13787" max="13787" width="5.28515625" style="76" customWidth="1"/>
    <col min="13788" max="13788" width="8.140625" style="76" customWidth="1"/>
    <col min="13789" max="13789" width="6" style="76" customWidth="1"/>
    <col min="13790" max="13790" width="4" style="76" customWidth="1"/>
    <col min="13791" max="13791" width="9.140625" style="76" customWidth="1"/>
    <col min="13792" max="13792" width="7" style="76" customWidth="1"/>
    <col min="13793" max="13793" width="6" style="76" customWidth="1"/>
    <col min="13794" max="13794" width="6.28515625" style="76" customWidth="1"/>
    <col min="13795" max="13795" width="5.85546875" style="76" customWidth="1"/>
    <col min="13796" max="13796" width="7.85546875" style="76" customWidth="1"/>
    <col min="13797" max="13797" width="5.7109375" style="76" customWidth="1"/>
    <col min="13798" max="13799" width="6.7109375" style="76" customWidth="1"/>
    <col min="13800" max="14032" width="9.140625" style="76"/>
    <col min="14033" max="14033" width="2.85546875" style="76" customWidth="1"/>
    <col min="14034" max="14034" width="3.5703125" style="76" customWidth="1"/>
    <col min="14035" max="14035" width="20.140625" style="76" customWidth="1"/>
    <col min="14036" max="14036" width="2.85546875" style="76" customWidth="1"/>
    <col min="14037" max="14037" width="8" style="76" customWidth="1"/>
    <col min="14038" max="14038" width="7.42578125" style="76" customWidth="1"/>
    <col min="14039" max="14039" width="6" style="76" bestFit="1" customWidth="1"/>
    <col min="14040" max="14040" width="6.28515625" style="76" customWidth="1"/>
    <col min="14041" max="14041" width="6" style="76" customWidth="1"/>
    <col min="14042" max="14042" width="8.28515625" style="76" customWidth="1"/>
    <col min="14043" max="14043" width="5.28515625" style="76" customWidth="1"/>
    <col min="14044" max="14044" width="8.140625" style="76" customWidth="1"/>
    <col min="14045" max="14045" width="6" style="76" customWidth="1"/>
    <col min="14046" max="14046" width="4" style="76" customWidth="1"/>
    <col min="14047" max="14047" width="9.140625" style="76" customWidth="1"/>
    <col min="14048" max="14048" width="7" style="76" customWidth="1"/>
    <col min="14049" max="14049" width="6" style="76" customWidth="1"/>
    <col min="14050" max="14050" width="6.28515625" style="76" customWidth="1"/>
    <col min="14051" max="14051" width="5.85546875" style="76" customWidth="1"/>
    <col min="14052" max="14052" width="7.85546875" style="76" customWidth="1"/>
    <col min="14053" max="14053" width="5.7109375" style="76" customWidth="1"/>
    <col min="14054" max="14055" width="6.7109375" style="76" customWidth="1"/>
    <col min="14056" max="14288" width="9.140625" style="76"/>
    <col min="14289" max="14289" width="2.85546875" style="76" customWidth="1"/>
    <col min="14290" max="14290" width="3.5703125" style="76" customWidth="1"/>
    <col min="14291" max="14291" width="20.140625" style="76" customWidth="1"/>
    <col min="14292" max="14292" width="2.85546875" style="76" customWidth="1"/>
    <col min="14293" max="14293" width="8" style="76" customWidth="1"/>
    <col min="14294" max="14294" width="7.42578125" style="76" customWidth="1"/>
    <col min="14295" max="14295" width="6" style="76" bestFit="1" customWidth="1"/>
    <col min="14296" max="14296" width="6.28515625" style="76" customWidth="1"/>
    <col min="14297" max="14297" width="6" style="76" customWidth="1"/>
    <col min="14298" max="14298" width="8.28515625" style="76" customWidth="1"/>
    <col min="14299" max="14299" width="5.28515625" style="76" customWidth="1"/>
    <col min="14300" max="14300" width="8.140625" style="76" customWidth="1"/>
    <col min="14301" max="14301" width="6" style="76" customWidth="1"/>
    <col min="14302" max="14302" width="4" style="76" customWidth="1"/>
    <col min="14303" max="14303" width="9.140625" style="76" customWidth="1"/>
    <col min="14304" max="14304" width="7" style="76" customWidth="1"/>
    <col min="14305" max="14305" width="6" style="76" customWidth="1"/>
    <col min="14306" max="14306" width="6.28515625" style="76" customWidth="1"/>
    <col min="14307" max="14307" width="5.85546875" style="76" customWidth="1"/>
    <col min="14308" max="14308" width="7.85546875" style="76" customWidth="1"/>
    <col min="14309" max="14309" width="5.7109375" style="76" customWidth="1"/>
    <col min="14310" max="14311" width="6.7109375" style="76" customWidth="1"/>
    <col min="14312" max="14544" width="9.140625" style="76"/>
    <col min="14545" max="14545" width="2.85546875" style="76" customWidth="1"/>
    <col min="14546" max="14546" width="3.5703125" style="76" customWidth="1"/>
    <col min="14547" max="14547" width="20.140625" style="76" customWidth="1"/>
    <col min="14548" max="14548" width="2.85546875" style="76" customWidth="1"/>
    <col min="14549" max="14549" width="8" style="76" customWidth="1"/>
    <col min="14550" max="14550" width="7.42578125" style="76" customWidth="1"/>
    <col min="14551" max="14551" width="6" style="76" bestFit="1" customWidth="1"/>
    <col min="14552" max="14552" width="6.28515625" style="76" customWidth="1"/>
    <col min="14553" max="14553" width="6" style="76" customWidth="1"/>
    <col min="14554" max="14554" width="8.28515625" style="76" customWidth="1"/>
    <col min="14555" max="14555" width="5.28515625" style="76" customWidth="1"/>
    <col min="14556" max="14556" width="8.140625" style="76" customWidth="1"/>
    <col min="14557" max="14557" width="6" style="76" customWidth="1"/>
    <col min="14558" max="14558" width="4" style="76" customWidth="1"/>
    <col min="14559" max="14559" width="9.140625" style="76" customWidth="1"/>
    <col min="14560" max="14560" width="7" style="76" customWidth="1"/>
    <col min="14561" max="14561" width="6" style="76" customWidth="1"/>
    <col min="14562" max="14562" width="6.28515625" style="76" customWidth="1"/>
    <col min="14563" max="14563" width="5.85546875" style="76" customWidth="1"/>
    <col min="14564" max="14564" width="7.85546875" style="76" customWidth="1"/>
    <col min="14565" max="14565" width="5.7109375" style="76" customWidth="1"/>
    <col min="14566" max="14567" width="6.7109375" style="76" customWidth="1"/>
    <col min="14568" max="14800" width="9.140625" style="76"/>
    <col min="14801" max="14801" width="2.85546875" style="76" customWidth="1"/>
    <col min="14802" max="14802" width="3.5703125" style="76" customWidth="1"/>
    <col min="14803" max="14803" width="20.140625" style="76" customWidth="1"/>
    <col min="14804" max="14804" width="2.85546875" style="76" customWidth="1"/>
    <col min="14805" max="14805" width="8" style="76" customWidth="1"/>
    <col min="14806" max="14806" width="7.42578125" style="76" customWidth="1"/>
    <col min="14807" max="14807" width="6" style="76" bestFit="1" customWidth="1"/>
    <col min="14808" max="14808" width="6.28515625" style="76" customWidth="1"/>
    <col min="14809" max="14809" width="6" style="76" customWidth="1"/>
    <col min="14810" max="14810" width="8.28515625" style="76" customWidth="1"/>
    <col min="14811" max="14811" width="5.28515625" style="76" customWidth="1"/>
    <col min="14812" max="14812" width="8.140625" style="76" customWidth="1"/>
    <col min="14813" max="14813" width="6" style="76" customWidth="1"/>
    <col min="14814" max="14814" width="4" style="76" customWidth="1"/>
    <col min="14815" max="14815" width="9.140625" style="76" customWidth="1"/>
    <col min="14816" max="14816" width="7" style="76" customWidth="1"/>
    <col min="14817" max="14817" width="6" style="76" customWidth="1"/>
    <col min="14818" max="14818" width="6.28515625" style="76" customWidth="1"/>
    <col min="14819" max="14819" width="5.85546875" style="76" customWidth="1"/>
    <col min="14820" max="14820" width="7.85546875" style="76" customWidth="1"/>
    <col min="14821" max="14821" width="5.7109375" style="76" customWidth="1"/>
    <col min="14822" max="14823" width="6.7109375" style="76" customWidth="1"/>
    <col min="14824" max="15056" width="9.140625" style="76"/>
    <col min="15057" max="15057" width="2.85546875" style="76" customWidth="1"/>
    <col min="15058" max="15058" width="3.5703125" style="76" customWidth="1"/>
    <col min="15059" max="15059" width="20.140625" style="76" customWidth="1"/>
    <col min="15060" max="15060" width="2.85546875" style="76" customWidth="1"/>
    <col min="15061" max="15061" width="8" style="76" customWidth="1"/>
    <col min="15062" max="15062" width="7.42578125" style="76" customWidth="1"/>
    <col min="15063" max="15063" width="6" style="76" bestFit="1" customWidth="1"/>
    <col min="15064" max="15064" width="6.28515625" style="76" customWidth="1"/>
    <col min="15065" max="15065" width="6" style="76" customWidth="1"/>
    <col min="15066" max="15066" width="8.28515625" style="76" customWidth="1"/>
    <col min="15067" max="15067" width="5.28515625" style="76" customWidth="1"/>
    <col min="15068" max="15068" width="8.140625" style="76" customWidth="1"/>
    <col min="15069" max="15069" width="6" style="76" customWidth="1"/>
    <col min="15070" max="15070" width="4" style="76" customWidth="1"/>
    <col min="15071" max="15071" width="9.140625" style="76" customWidth="1"/>
    <col min="15072" max="15072" width="7" style="76" customWidth="1"/>
    <col min="15073" max="15073" width="6" style="76" customWidth="1"/>
    <col min="15074" max="15074" width="6.28515625" style="76" customWidth="1"/>
    <col min="15075" max="15075" width="5.85546875" style="76" customWidth="1"/>
    <col min="15076" max="15076" width="7.85546875" style="76" customWidth="1"/>
    <col min="15077" max="15077" width="5.7109375" style="76" customWidth="1"/>
    <col min="15078" max="15079" width="6.7109375" style="76" customWidth="1"/>
    <col min="15080" max="15312" width="9.140625" style="76"/>
    <col min="15313" max="15313" width="2.85546875" style="76" customWidth="1"/>
    <col min="15314" max="15314" width="3.5703125" style="76" customWidth="1"/>
    <col min="15315" max="15315" width="20.140625" style="76" customWidth="1"/>
    <col min="15316" max="15316" width="2.85546875" style="76" customWidth="1"/>
    <col min="15317" max="15317" width="8" style="76" customWidth="1"/>
    <col min="15318" max="15318" width="7.42578125" style="76" customWidth="1"/>
    <col min="15319" max="15319" width="6" style="76" bestFit="1" customWidth="1"/>
    <col min="15320" max="15320" width="6.28515625" style="76" customWidth="1"/>
    <col min="15321" max="15321" width="6" style="76" customWidth="1"/>
    <col min="15322" max="15322" width="8.28515625" style="76" customWidth="1"/>
    <col min="15323" max="15323" width="5.28515625" style="76" customWidth="1"/>
    <col min="15324" max="15324" width="8.140625" style="76" customWidth="1"/>
    <col min="15325" max="15325" width="6" style="76" customWidth="1"/>
    <col min="15326" max="15326" width="4" style="76" customWidth="1"/>
    <col min="15327" max="15327" width="9.140625" style="76" customWidth="1"/>
    <col min="15328" max="15328" width="7" style="76" customWidth="1"/>
    <col min="15329" max="15329" width="6" style="76" customWidth="1"/>
    <col min="15330" max="15330" width="6.28515625" style="76" customWidth="1"/>
    <col min="15331" max="15331" width="5.85546875" style="76" customWidth="1"/>
    <col min="15332" max="15332" width="7.85546875" style="76" customWidth="1"/>
    <col min="15333" max="15333" width="5.7109375" style="76" customWidth="1"/>
    <col min="15334" max="15335" width="6.7109375" style="76" customWidth="1"/>
    <col min="15336" max="15568" width="9.140625" style="76"/>
    <col min="15569" max="15569" width="2.85546875" style="76" customWidth="1"/>
    <col min="15570" max="15570" width="3.5703125" style="76" customWidth="1"/>
    <col min="15571" max="15571" width="20.140625" style="76" customWidth="1"/>
    <col min="15572" max="15572" width="2.85546875" style="76" customWidth="1"/>
    <col min="15573" max="15573" width="8" style="76" customWidth="1"/>
    <col min="15574" max="15574" width="7.42578125" style="76" customWidth="1"/>
    <col min="15575" max="15575" width="6" style="76" bestFit="1" customWidth="1"/>
    <col min="15576" max="15576" width="6.28515625" style="76" customWidth="1"/>
    <col min="15577" max="15577" width="6" style="76" customWidth="1"/>
    <col min="15578" max="15578" width="8.28515625" style="76" customWidth="1"/>
    <col min="15579" max="15579" width="5.28515625" style="76" customWidth="1"/>
    <col min="15580" max="15580" width="8.140625" style="76" customWidth="1"/>
    <col min="15581" max="15581" width="6" style="76" customWidth="1"/>
    <col min="15582" max="15582" width="4" style="76" customWidth="1"/>
    <col min="15583" max="15583" width="9.140625" style="76" customWidth="1"/>
    <col min="15584" max="15584" width="7" style="76" customWidth="1"/>
    <col min="15585" max="15585" width="6" style="76" customWidth="1"/>
    <col min="15586" max="15586" width="6.28515625" style="76" customWidth="1"/>
    <col min="15587" max="15587" width="5.85546875" style="76" customWidth="1"/>
    <col min="15588" max="15588" width="7.85546875" style="76" customWidth="1"/>
    <col min="15589" max="15589" width="5.7109375" style="76" customWidth="1"/>
    <col min="15590" max="15591" width="6.7109375" style="76" customWidth="1"/>
    <col min="15592" max="15824" width="9.140625" style="76"/>
    <col min="15825" max="15825" width="2.85546875" style="76" customWidth="1"/>
    <col min="15826" max="15826" width="3.5703125" style="76" customWidth="1"/>
    <col min="15827" max="15827" width="20.140625" style="76" customWidth="1"/>
    <col min="15828" max="15828" width="2.85546875" style="76" customWidth="1"/>
    <col min="15829" max="15829" width="8" style="76" customWidth="1"/>
    <col min="15830" max="15830" width="7.42578125" style="76" customWidth="1"/>
    <col min="15831" max="15831" width="6" style="76" bestFit="1" customWidth="1"/>
    <col min="15832" max="15832" width="6.28515625" style="76" customWidth="1"/>
    <col min="15833" max="15833" width="6" style="76" customWidth="1"/>
    <col min="15834" max="15834" width="8.28515625" style="76" customWidth="1"/>
    <col min="15835" max="15835" width="5.28515625" style="76" customWidth="1"/>
    <col min="15836" max="15836" width="8.140625" style="76" customWidth="1"/>
    <col min="15837" max="15837" width="6" style="76" customWidth="1"/>
    <col min="15838" max="15838" width="4" style="76" customWidth="1"/>
    <col min="15839" max="15839" width="9.140625" style="76" customWidth="1"/>
    <col min="15840" max="15840" width="7" style="76" customWidth="1"/>
    <col min="15841" max="15841" width="6" style="76" customWidth="1"/>
    <col min="15842" max="15842" width="6.28515625" style="76" customWidth="1"/>
    <col min="15843" max="15843" width="5.85546875" style="76" customWidth="1"/>
    <col min="15844" max="15844" width="7.85546875" style="76" customWidth="1"/>
    <col min="15845" max="15845" width="5.7109375" style="76" customWidth="1"/>
    <col min="15846" max="15847" width="6.7109375" style="76" customWidth="1"/>
    <col min="15848" max="16080" width="9.140625" style="76"/>
    <col min="16081" max="16081" width="2.85546875" style="76" customWidth="1"/>
    <col min="16082" max="16082" width="3.5703125" style="76" customWidth="1"/>
    <col min="16083" max="16083" width="20.140625" style="76" customWidth="1"/>
    <col min="16084" max="16084" width="2.85546875" style="76" customWidth="1"/>
    <col min="16085" max="16085" width="8" style="76" customWidth="1"/>
    <col min="16086" max="16086" width="7.42578125" style="76" customWidth="1"/>
    <col min="16087" max="16087" width="6" style="76" bestFit="1" customWidth="1"/>
    <col min="16088" max="16088" width="6.28515625" style="76" customWidth="1"/>
    <col min="16089" max="16089" width="6" style="76" customWidth="1"/>
    <col min="16090" max="16090" width="8.28515625" style="76" customWidth="1"/>
    <col min="16091" max="16091" width="5.28515625" style="76" customWidth="1"/>
    <col min="16092" max="16092" width="8.140625" style="76" customWidth="1"/>
    <col min="16093" max="16093" width="6" style="76" customWidth="1"/>
    <col min="16094" max="16094" width="4" style="76" customWidth="1"/>
    <col min="16095" max="16095" width="9.140625" style="76" customWidth="1"/>
    <col min="16096" max="16096" width="7" style="76" customWidth="1"/>
    <col min="16097" max="16097" width="6" style="76" customWidth="1"/>
    <col min="16098" max="16098" width="6.28515625" style="76" customWidth="1"/>
    <col min="16099" max="16099" width="5.85546875" style="76" customWidth="1"/>
    <col min="16100" max="16100" width="7.85546875" style="76" customWidth="1"/>
    <col min="16101" max="16101" width="5.7109375" style="76" customWidth="1"/>
    <col min="16102" max="16103" width="6.7109375" style="76" customWidth="1"/>
    <col min="16104" max="16344" width="9.140625" style="76"/>
    <col min="16345" max="16362" width="9.140625" style="76" customWidth="1"/>
    <col min="16363" max="16384" width="9.140625" style="76"/>
  </cols>
  <sheetData>
    <row r="1" spans="1:15" x14ac:dyDescent="0.25">
      <c r="A1" s="80"/>
      <c r="B1" s="80"/>
      <c r="D1" s="80"/>
      <c r="E1" s="80"/>
      <c r="H1" s="80"/>
      <c r="J1" s="82" t="s">
        <v>201</v>
      </c>
    </row>
    <row r="2" spans="1:15" x14ac:dyDescent="0.25">
      <c r="A2" s="191" t="s">
        <v>122</v>
      </c>
      <c r="B2" s="191"/>
      <c r="C2" s="191"/>
      <c r="D2" s="191"/>
      <c r="E2" s="191"/>
      <c r="F2" s="191"/>
      <c r="G2" s="191"/>
      <c r="H2" s="191"/>
      <c r="I2" s="191"/>
      <c r="J2" s="191"/>
    </row>
    <row r="3" spans="1:15" x14ac:dyDescent="0.25">
      <c r="A3" s="191" t="s">
        <v>208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</row>
    <row r="4" spans="1:15" x14ac:dyDescent="0.25">
      <c r="A4" s="192"/>
      <c r="B4" s="192"/>
      <c r="C4" s="192"/>
      <c r="D4" s="192"/>
      <c r="E4" s="192"/>
      <c r="F4" s="192"/>
      <c r="G4" s="192"/>
      <c r="H4" s="192"/>
      <c r="I4" s="192"/>
      <c r="J4" s="192"/>
    </row>
    <row r="5" spans="1:15" ht="17.25" customHeight="1" x14ac:dyDescent="0.25">
      <c r="A5" s="202" t="s">
        <v>0</v>
      </c>
      <c r="B5" s="194" t="s">
        <v>1</v>
      </c>
      <c r="C5" s="194" t="s">
        <v>2</v>
      </c>
      <c r="D5" s="194" t="s">
        <v>3</v>
      </c>
      <c r="E5" s="194" t="s">
        <v>4</v>
      </c>
      <c r="F5" s="194" t="s">
        <v>152</v>
      </c>
      <c r="G5" s="194" t="s">
        <v>141</v>
      </c>
      <c r="H5" s="198" t="s">
        <v>34</v>
      </c>
      <c r="I5" s="199"/>
      <c r="J5" s="199"/>
      <c r="K5" s="199"/>
      <c r="L5" s="199"/>
      <c r="M5" s="200"/>
    </row>
    <row r="6" spans="1:15" ht="27" customHeight="1" x14ac:dyDescent="0.25">
      <c r="A6" s="202"/>
      <c r="B6" s="194"/>
      <c r="C6" s="194"/>
      <c r="D6" s="194"/>
      <c r="E6" s="194"/>
      <c r="F6" s="194"/>
      <c r="G6" s="194"/>
      <c r="H6" s="194" t="s">
        <v>129</v>
      </c>
      <c r="I6" s="194" t="s">
        <v>108</v>
      </c>
      <c r="J6" s="194" t="s">
        <v>205</v>
      </c>
      <c r="K6" s="194" t="s">
        <v>203</v>
      </c>
      <c r="L6" s="194" t="s">
        <v>123</v>
      </c>
      <c r="M6" s="196" t="s">
        <v>147</v>
      </c>
    </row>
    <row r="7" spans="1:15" ht="53.25" customHeight="1" x14ac:dyDescent="0.25">
      <c r="A7" s="202"/>
      <c r="B7" s="194"/>
      <c r="C7" s="194"/>
      <c r="D7" s="194"/>
      <c r="E7" s="194"/>
      <c r="F7" s="194"/>
      <c r="G7" s="194"/>
      <c r="H7" s="194"/>
      <c r="I7" s="195"/>
      <c r="J7" s="194"/>
      <c r="K7" s="194"/>
      <c r="L7" s="194"/>
      <c r="M7" s="197"/>
    </row>
    <row r="8" spans="1:15" s="75" customFormat="1" ht="19.5" customHeight="1" x14ac:dyDescent="0.25">
      <c r="A8" s="79">
        <v>1</v>
      </c>
      <c r="B8" s="79">
        <v>2</v>
      </c>
      <c r="C8" s="79">
        <v>3</v>
      </c>
      <c r="D8" s="79">
        <v>4</v>
      </c>
      <c r="E8" s="79">
        <v>5</v>
      </c>
      <c r="F8" s="79">
        <v>6</v>
      </c>
      <c r="G8" s="79">
        <v>7</v>
      </c>
      <c r="H8" s="79">
        <v>8</v>
      </c>
      <c r="I8" s="79">
        <v>9</v>
      </c>
      <c r="J8" s="79">
        <v>10</v>
      </c>
      <c r="K8" s="79">
        <v>11</v>
      </c>
      <c r="L8" s="79">
        <v>12</v>
      </c>
      <c r="M8" s="81">
        <v>13</v>
      </c>
    </row>
    <row r="9" spans="1:15" ht="21" customHeight="1" x14ac:dyDescent="0.25">
      <c r="A9" s="85"/>
      <c r="B9" s="85"/>
      <c r="C9" s="86" t="s">
        <v>164</v>
      </c>
      <c r="D9" s="87"/>
      <c r="E9" s="88">
        <f t="shared" ref="E9:M9" si="0">E10+E28+E77</f>
        <v>9221676</v>
      </c>
      <c r="F9" s="88">
        <f t="shared" si="0"/>
        <v>1320273.18</v>
      </c>
      <c r="G9" s="88">
        <f t="shared" si="0"/>
        <v>6415951</v>
      </c>
      <c r="H9" s="88">
        <f t="shared" si="0"/>
        <v>605720</v>
      </c>
      <c r="I9" s="88">
        <f t="shared" si="0"/>
        <v>28484</v>
      </c>
      <c r="J9" s="88">
        <f t="shared" si="0"/>
        <v>17085</v>
      </c>
      <c r="K9" s="88">
        <f t="shared" si="0"/>
        <v>1707258</v>
      </c>
      <c r="L9" s="88">
        <f t="shared" si="0"/>
        <v>135736</v>
      </c>
      <c r="M9" s="88">
        <f t="shared" si="0"/>
        <v>4759244</v>
      </c>
    </row>
    <row r="10" spans="1:15" ht="21" customHeight="1" x14ac:dyDescent="0.25">
      <c r="A10" s="89"/>
      <c r="B10" s="89"/>
      <c r="C10" s="90" t="s">
        <v>9</v>
      </c>
      <c r="D10" s="91"/>
      <c r="E10" s="92">
        <f>E11+E15+E23</f>
        <v>8039979</v>
      </c>
      <c r="F10" s="92">
        <f>F11+F15+F23</f>
        <v>1293409.18</v>
      </c>
      <c r="G10" s="88">
        <f>SUM(G11,G15,G21,G23)</f>
        <v>1568391</v>
      </c>
      <c r="H10" s="92">
        <f>H11+H15+H23+H21</f>
        <v>590390</v>
      </c>
      <c r="I10" s="92">
        <f t="shared" ref="I10:M10" si="1">I11+I15+I23+I21</f>
        <v>0</v>
      </c>
      <c r="J10" s="92">
        <f t="shared" si="1"/>
        <v>0</v>
      </c>
      <c r="K10" s="92">
        <f t="shared" si="1"/>
        <v>1681484</v>
      </c>
      <c r="L10" s="92">
        <f t="shared" si="1"/>
        <v>134093</v>
      </c>
      <c r="M10" s="92">
        <f t="shared" si="1"/>
        <v>0</v>
      </c>
    </row>
    <row r="11" spans="1:15" ht="17.25" x14ac:dyDescent="0.25">
      <c r="A11" s="93"/>
      <c r="B11" s="94"/>
      <c r="C11" s="95" t="s">
        <v>10</v>
      </c>
      <c r="D11" s="96"/>
      <c r="E11" s="97">
        <f>ROUND(SUM(E12:E14),2)</f>
        <v>369547</v>
      </c>
      <c r="F11" s="97">
        <f>ROUND(SUM(F12:F13),2)</f>
        <v>0</v>
      </c>
      <c r="G11" s="88">
        <f>ROUND(SUM(H11:M11),2)</f>
        <v>142493</v>
      </c>
      <c r="H11" s="97">
        <f>SUM(H12:H14)</f>
        <v>8400</v>
      </c>
      <c r="I11" s="97">
        <f>ROUND(SUM(I12:I13),2)</f>
        <v>0</v>
      </c>
      <c r="J11" s="97">
        <f>ROUND(SUM(J12:J13),2)</f>
        <v>0</v>
      </c>
      <c r="K11" s="97">
        <f>ROUND(SUM(K12:K13),2)</f>
        <v>0</v>
      </c>
      <c r="L11" s="97">
        <f>ROUND(SUM(L12:L14),2)</f>
        <v>134093</v>
      </c>
      <c r="M11" s="97">
        <f>ROUND(SUM(M12:M13),2)</f>
        <v>0</v>
      </c>
    </row>
    <row r="12" spans="1:15" ht="33" x14ac:dyDescent="0.25">
      <c r="A12" s="98">
        <v>311</v>
      </c>
      <c r="B12" s="98" t="s">
        <v>11</v>
      </c>
      <c r="C12" s="99" t="s">
        <v>149</v>
      </c>
      <c r="D12" s="141" t="s">
        <v>128</v>
      </c>
      <c r="E12" s="100">
        <v>246123</v>
      </c>
      <c r="F12" s="100">
        <v>0</v>
      </c>
      <c r="G12" s="88">
        <v>75870</v>
      </c>
      <c r="H12" s="100">
        <v>3600</v>
      </c>
      <c r="I12" s="101"/>
      <c r="J12" s="101"/>
      <c r="K12" s="101"/>
      <c r="L12" s="102">
        <v>72270</v>
      </c>
      <c r="M12" s="102"/>
    </row>
    <row r="13" spans="1:15" ht="33" x14ac:dyDescent="0.25">
      <c r="A13" s="98">
        <v>322</v>
      </c>
      <c r="B13" s="98" t="s">
        <v>11</v>
      </c>
      <c r="C13" s="99" t="s">
        <v>132</v>
      </c>
      <c r="D13" s="141" t="s">
        <v>130</v>
      </c>
      <c r="E13" s="100">
        <v>61823</v>
      </c>
      <c r="F13" s="102">
        <v>0</v>
      </c>
      <c r="G13" s="140">
        <f>SUM(H13:M13)</f>
        <v>61823</v>
      </c>
      <c r="H13" s="139"/>
      <c r="I13" s="101"/>
      <c r="J13" s="101"/>
      <c r="K13" s="100"/>
      <c r="L13" s="102">
        <v>61823</v>
      </c>
      <c r="M13" s="102"/>
      <c r="O13" s="76" t="s">
        <v>167</v>
      </c>
    </row>
    <row r="14" spans="1:15" ht="33" x14ac:dyDescent="0.25">
      <c r="A14" s="98">
        <v>322</v>
      </c>
      <c r="B14" s="98" t="s">
        <v>11</v>
      </c>
      <c r="C14" s="99" t="s">
        <v>142</v>
      </c>
      <c r="D14" s="141" t="s">
        <v>128</v>
      </c>
      <c r="E14" s="100">
        <v>61601</v>
      </c>
      <c r="F14" s="102">
        <v>0</v>
      </c>
      <c r="G14" s="140">
        <f>$H$14</f>
        <v>4800</v>
      </c>
      <c r="H14" s="139">
        <v>4800</v>
      </c>
      <c r="I14" s="101"/>
      <c r="J14" s="101"/>
      <c r="K14" s="100"/>
      <c r="L14" s="102"/>
      <c r="M14" s="102"/>
    </row>
    <row r="15" spans="1:15" ht="33" x14ac:dyDescent="0.25">
      <c r="A15" s="93"/>
      <c r="B15" s="93"/>
      <c r="C15" s="103" t="s">
        <v>16</v>
      </c>
      <c r="D15" s="104"/>
      <c r="E15" s="97">
        <f>SUM(E16:E67)</f>
        <v>6214710</v>
      </c>
      <c r="F15" s="97">
        <f>SUM(F16:F20)</f>
        <v>233795</v>
      </c>
      <c r="G15" s="88">
        <f>SUM(G16:G20)</f>
        <v>1007110</v>
      </c>
      <c r="H15" s="97">
        <f t="shared" ref="H15:L15" si="2">SUM(H16:H27)</f>
        <v>557030</v>
      </c>
      <c r="I15" s="97">
        <f t="shared" si="2"/>
        <v>0</v>
      </c>
      <c r="J15" s="97">
        <f t="shared" si="2"/>
        <v>0</v>
      </c>
      <c r="K15" s="97">
        <f t="shared" si="2"/>
        <v>1287656</v>
      </c>
      <c r="L15" s="97">
        <f t="shared" si="2"/>
        <v>0</v>
      </c>
      <c r="M15" s="97">
        <f>SUM(M16:M27)</f>
        <v>0</v>
      </c>
    </row>
    <row r="16" spans="1:15" ht="66" x14ac:dyDescent="0.25">
      <c r="A16" s="105">
        <v>606</v>
      </c>
      <c r="B16" s="105" t="s">
        <v>11</v>
      </c>
      <c r="C16" s="106" t="s">
        <v>134</v>
      </c>
      <c r="D16" s="142" t="s">
        <v>121</v>
      </c>
      <c r="E16" s="100">
        <v>33740</v>
      </c>
      <c r="F16" s="100">
        <v>15880</v>
      </c>
      <c r="G16" s="140">
        <f>SUM(H16:M16)</f>
        <v>17860</v>
      </c>
      <c r="H16" s="139">
        <v>17860</v>
      </c>
      <c r="I16" s="100"/>
      <c r="J16" s="108"/>
      <c r="K16" s="108"/>
      <c r="L16" s="100"/>
      <c r="M16" s="100"/>
      <c r="O16" s="76" t="s">
        <v>170</v>
      </c>
    </row>
    <row r="17" spans="1:15" ht="66" x14ac:dyDescent="0.25">
      <c r="A17" s="109">
        <v>619</v>
      </c>
      <c r="B17" s="105" t="s">
        <v>11</v>
      </c>
      <c r="C17" s="110" t="s">
        <v>202</v>
      </c>
      <c r="D17" s="142" t="s">
        <v>194</v>
      </c>
      <c r="E17" s="100">
        <v>81480</v>
      </c>
      <c r="F17" s="100">
        <v>40740</v>
      </c>
      <c r="G17" s="140">
        <f t="shared" ref="G17:G20" si="3">SUM(H17:M17)</f>
        <v>500000</v>
      </c>
      <c r="H17" s="139"/>
      <c r="I17" s="100"/>
      <c r="J17" s="108"/>
      <c r="K17" s="111">
        <v>500000</v>
      </c>
      <c r="L17" s="100"/>
      <c r="M17" s="100"/>
    </row>
    <row r="18" spans="1:15" ht="49.5" x14ac:dyDescent="0.25">
      <c r="A18" s="109">
        <v>619</v>
      </c>
      <c r="B18" s="105" t="s">
        <v>11</v>
      </c>
      <c r="C18" s="99" t="s">
        <v>133</v>
      </c>
      <c r="D18" s="142" t="s">
        <v>121</v>
      </c>
      <c r="E18" s="100">
        <v>545852</v>
      </c>
      <c r="F18" s="100">
        <v>177175</v>
      </c>
      <c r="G18" s="140">
        <f t="shared" si="3"/>
        <v>368677</v>
      </c>
      <c r="H18" s="139">
        <v>368677</v>
      </c>
      <c r="I18" s="100"/>
      <c r="J18" s="108"/>
      <c r="K18" s="111"/>
      <c r="L18" s="100"/>
      <c r="M18" s="100"/>
      <c r="O18" s="76" t="s">
        <v>168</v>
      </c>
    </row>
    <row r="19" spans="1:15" ht="49.5" x14ac:dyDescent="0.25">
      <c r="A19" s="105">
        <v>619</v>
      </c>
      <c r="B19" s="105" t="s">
        <v>11</v>
      </c>
      <c r="C19" s="106" t="s">
        <v>150</v>
      </c>
      <c r="D19" s="142" t="s">
        <v>128</v>
      </c>
      <c r="E19" s="100">
        <v>195670</v>
      </c>
      <c r="F19" s="100">
        <v>0</v>
      </c>
      <c r="G19" s="140">
        <f t="shared" si="3"/>
        <v>100823</v>
      </c>
      <c r="H19" s="139">
        <v>100823</v>
      </c>
      <c r="I19" s="100"/>
      <c r="J19" s="108"/>
      <c r="K19" s="111"/>
      <c r="L19" s="100"/>
      <c r="M19" s="100"/>
      <c r="O19" s="76" t="s">
        <v>171</v>
      </c>
    </row>
    <row r="20" spans="1:15" ht="33" x14ac:dyDescent="0.25">
      <c r="A20" s="105">
        <v>619</v>
      </c>
      <c r="B20" s="105" t="s">
        <v>11</v>
      </c>
      <c r="C20" s="106" t="s">
        <v>151</v>
      </c>
      <c r="D20" s="142" t="s">
        <v>130</v>
      </c>
      <c r="E20" s="100">
        <v>39500</v>
      </c>
      <c r="F20" s="100">
        <v>0</v>
      </c>
      <c r="G20" s="140">
        <f t="shared" si="3"/>
        <v>19750</v>
      </c>
      <c r="H20" s="139">
        <v>19750</v>
      </c>
      <c r="I20" s="112"/>
      <c r="J20" s="108"/>
      <c r="K20" s="108"/>
      <c r="L20" s="100"/>
      <c r="M20" s="100"/>
      <c r="O20" s="76" t="s">
        <v>169</v>
      </c>
    </row>
    <row r="21" spans="1:15" ht="33" x14ac:dyDescent="0.25">
      <c r="A21" s="103"/>
      <c r="B21" s="103"/>
      <c r="C21" s="114" t="s">
        <v>196</v>
      </c>
      <c r="D21" s="143"/>
      <c r="E21" s="97">
        <f>ROUND(SUM(E23:E24),2)</f>
        <v>1464542</v>
      </c>
      <c r="F21" s="97">
        <f>ROUND(SUM(F23:F24),2)</f>
        <v>1059614.18</v>
      </c>
      <c r="G21" s="88">
        <f>ROUND(SUM(H21:M21),2)</f>
        <v>1500</v>
      </c>
      <c r="H21" s="97">
        <f>ROUND(SUM(H22),2)</f>
        <v>1500</v>
      </c>
      <c r="I21" s="97">
        <f t="shared" ref="I21:M21" si="4">ROUND(SUM(I22),2)</f>
        <v>0</v>
      </c>
      <c r="J21" s="97">
        <f t="shared" si="4"/>
        <v>0</v>
      </c>
      <c r="K21" s="97">
        <f t="shared" si="4"/>
        <v>0</v>
      </c>
      <c r="L21" s="97">
        <f t="shared" si="4"/>
        <v>0</v>
      </c>
      <c r="M21" s="97">
        <f t="shared" si="4"/>
        <v>0</v>
      </c>
    </row>
    <row r="22" spans="1:15" ht="33" x14ac:dyDescent="0.25">
      <c r="A22" s="109">
        <v>714</v>
      </c>
      <c r="B22" s="105" t="s">
        <v>11</v>
      </c>
      <c r="C22" s="110" t="s">
        <v>197</v>
      </c>
      <c r="D22" s="142" t="s">
        <v>128</v>
      </c>
      <c r="E22" s="100">
        <v>1500</v>
      </c>
      <c r="F22" s="100">
        <v>0</v>
      </c>
      <c r="G22" s="140">
        <v>1500</v>
      </c>
      <c r="H22" s="139">
        <v>1500</v>
      </c>
      <c r="I22" s="100"/>
      <c r="J22" s="108"/>
      <c r="K22" s="111"/>
      <c r="L22" s="100"/>
      <c r="M22" s="100"/>
    </row>
    <row r="23" spans="1:15" ht="21" customHeight="1" x14ac:dyDescent="0.25">
      <c r="A23" s="103"/>
      <c r="B23" s="103"/>
      <c r="C23" s="114" t="s">
        <v>87</v>
      </c>
      <c r="D23" s="143"/>
      <c r="E23" s="97">
        <f>ROUND(SUM(E26:E27),2)</f>
        <v>1455722</v>
      </c>
      <c r="F23" s="97">
        <f>ROUND(SUM(F26:F27),2)</f>
        <v>1059614.18</v>
      </c>
      <c r="G23" s="88">
        <f>ROUND(SUM(H23:M23),2)</f>
        <v>417288</v>
      </c>
      <c r="H23" s="97">
        <f t="shared" ref="H23:M23" si="5">ROUND(SUM(H24:H27),2)</f>
        <v>23460</v>
      </c>
      <c r="I23" s="97">
        <f t="shared" si="5"/>
        <v>0</v>
      </c>
      <c r="J23" s="97">
        <f t="shared" si="5"/>
        <v>0</v>
      </c>
      <c r="K23" s="97">
        <f t="shared" si="5"/>
        <v>393828</v>
      </c>
      <c r="L23" s="97">
        <f t="shared" si="5"/>
        <v>0</v>
      </c>
      <c r="M23" s="97">
        <f t="shared" si="5"/>
        <v>0</v>
      </c>
    </row>
    <row r="24" spans="1:15" ht="49.5" x14ac:dyDescent="0.25">
      <c r="A24" s="105">
        <v>832</v>
      </c>
      <c r="B24" s="105" t="s">
        <v>11</v>
      </c>
      <c r="C24" s="106" t="s">
        <v>200</v>
      </c>
      <c r="D24" s="107" t="s">
        <v>128</v>
      </c>
      <c r="E24" s="139">
        <v>8820</v>
      </c>
      <c r="F24" s="100">
        <v>0</v>
      </c>
      <c r="G24" s="140">
        <f>SUM(H24:M24)</f>
        <v>8820</v>
      </c>
      <c r="H24" s="139">
        <v>8820</v>
      </c>
      <c r="I24" s="100"/>
      <c r="J24" s="108"/>
      <c r="K24" s="108"/>
      <c r="L24" s="100"/>
      <c r="M24" s="100"/>
    </row>
    <row r="25" spans="1:15" ht="49.5" x14ac:dyDescent="0.25">
      <c r="A25" s="105">
        <v>832</v>
      </c>
      <c r="B25" s="105" t="s">
        <v>11</v>
      </c>
      <c r="C25" s="106" t="s">
        <v>199</v>
      </c>
      <c r="D25" s="107" t="s">
        <v>128</v>
      </c>
      <c r="E25" s="139">
        <v>12360</v>
      </c>
      <c r="F25" s="100">
        <v>0</v>
      </c>
      <c r="G25" s="140">
        <f>SUM(H25:M25)</f>
        <v>12360</v>
      </c>
      <c r="H25" s="139">
        <v>12360</v>
      </c>
      <c r="I25" s="100"/>
      <c r="J25" s="108"/>
      <c r="K25" s="108"/>
      <c r="L25" s="100"/>
      <c r="M25" s="100"/>
    </row>
    <row r="26" spans="1:15" ht="49.5" x14ac:dyDescent="0.25">
      <c r="A26" s="105">
        <v>832</v>
      </c>
      <c r="B26" s="105" t="s">
        <v>11</v>
      </c>
      <c r="C26" s="168" t="s">
        <v>138</v>
      </c>
      <c r="D26" s="167" t="s">
        <v>91</v>
      </c>
      <c r="E26" s="100">
        <v>923047</v>
      </c>
      <c r="F26" s="100">
        <v>889193.18</v>
      </c>
      <c r="G26" s="88">
        <f>SUM(H26:K26)</f>
        <v>33854</v>
      </c>
      <c r="H26" s="100">
        <v>2280</v>
      </c>
      <c r="I26" s="100"/>
      <c r="J26" s="108"/>
      <c r="K26" s="108">
        <v>31574</v>
      </c>
      <c r="L26" s="100"/>
      <c r="M26" s="100"/>
    </row>
    <row r="27" spans="1:15" ht="49.5" x14ac:dyDescent="0.25">
      <c r="A27" s="105">
        <v>832</v>
      </c>
      <c r="B27" s="105" t="s">
        <v>11</v>
      </c>
      <c r="C27" s="115" t="s">
        <v>131</v>
      </c>
      <c r="D27" s="167" t="s">
        <v>91</v>
      </c>
      <c r="E27" s="117">
        <v>532675</v>
      </c>
      <c r="F27" s="117">
        <v>170421</v>
      </c>
      <c r="G27" s="88">
        <v>362254</v>
      </c>
      <c r="H27" s="100"/>
      <c r="I27" s="100"/>
      <c r="J27" s="108"/>
      <c r="K27" s="116">
        <v>362254</v>
      </c>
      <c r="L27" s="100"/>
      <c r="M27" s="100"/>
    </row>
    <row r="28" spans="1:15" ht="16.5" x14ac:dyDescent="0.25">
      <c r="A28" s="89"/>
      <c r="B28" s="89"/>
      <c r="C28" s="90" t="s">
        <v>20</v>
      </c>
      <c r="D28" s="145"/>
      <c r="E28" s="92">
        <f>ROUND(SUM(E29+E31+E60+E62+E64),2)</f>
        <v>284686</v>
      </c>
      <c r="F28" s="92">
        <f>ROUND(SUM(F31+F62+F64),2)</f>
        <v>0</v>
      </c>
      <c r="G28" s="88">
        <f>ROUND(SUM(G29+G31+G60+H54+G62+G64),2)</f>
        <v>372594</v>
      </c>
      <c r="H28" s="92">
        <f>ROUND(SUM(H29+H31+H62+H64),2)</f>
        <v>15330</v>
      </c>
      <c r="I28" s="92">
        <f>ROUND(SUM(I31+I62+I64),2)</f>
        <v>1620</v>
      </c>
      <c r="J28" s="92">
        <f>ROUND(SUM(J31+J62+J64+J60),2)</f>
        <v>17085</v>
      </c>
      <c r="K28" s="92">
        <f>ROUND(SUM(K31+K62+K64),2)</f>
        <v>25774</v>
      </c>
      <c r="L28" s="92">
        <f>ROUND(SUM(L31+L62+L64),2)</f>
        <v>1643</v>
      </c>
      <c r="M28" s="92">
        <f>ROUND(SUM(M31+M62+M64),2)</f>
        <v>311142</v>
      </c>
    </row>
    <row r="29" spans="1:15" ht="16.5" x14ac:dyDescent="0.25">
      <c r="A29" s="103"/>
      <c r="B29" s="103"/>
      <c r="C29" s="151" t="s">
        <v>21</v>
      </c>
      <c r="D29" s="152"/>
      <c r="E29" s="153">
        <v>1100</v>
      </c>
      <c r="F29" s="153">
        <f t="shared" ref="F29" si="6">SUM(F30:F55)</f>
        <v>0</v>
      </c>
      <c r="G29" s="140">
        <f>SUM(H29:M29)</f>
        <v>1100</v>
      </c>
      <c r="H29" s="153">
        <f>SUM(H30)</f>
        <v>1100</v>
      </c>
      <c r="I29" s="153">
        <f t="shared" ref="I29:M29" si="7">SUM(I30)</f>
        <v>0</v>
      </c>
      <c r="J29" s="153">
        <f t="shared" si="7"/>
        <v>0</v>
      </c>
      <c r="K29" s="153">
        <f t="shared" si="7"/>
        <v>0</v>
      </c>
      <c r="L29" s="153">
        <f t="shared" si="7"/>
        <v>0</v>
      </c>
      <c r="M29" s="153">
        <f t="shared" si="7"/>
        <v>0</v>
      </c>
    </row>
    <row r="30" spans="1:15" s="162" customFormat="1" ht="16.5" x14ac:dyDescent="0.25">
      <c r="A30" s="154">
        <v>122</v>
      </c>
      <c r="B30" s="155" t="s">
        <v>23</v>
      </c>
      <c r="C30" s="156" t="s">
        <v>172</v>
      </c>
      <c r="D30" s="157" t="s">
        <v>130</v>
      </c>
      <c r="E30" s="158">
        <v>1100</v>
      </c>
      <c r="F30" s="159">
        <v>0</v>
      </c>
      <c r="G30" s="160">
        <f>SUM(H30:M30)</f>
        <v>1100</v>
      </c>
      <c r="H30" s="161">
        <v>1100</v>
      </c>
      <c r="I30" s="161"/>
      <c r="J30" s="161"/>
      <c r="K30" s="161"/>
      <c r="L30" s="161">
        <v>0</v>
      </c>
      <c r="M30" s="161"/>
    </row>
    <row r="31" spans="1:15" ht="16.5" x14ac:dyDescent="0.25">
      <c r="A31" s="103"/>
      <c r="B31" s="103"/>
      <c r="C31" s="95" t="s">
        <v>10</v>
      </c>
      <c r="D31" s="146"/>
      <c r="E31" s="97">
        <f>SUM(E33:E57)</f>
        <v>272331</v>
      </c>
      <c r="F31" s="97">
        <f t="shared" ref="F31:L31" si="8">SUM(F33:F57)</f>
        <v>0</v>
      </c>
      <c r="G31" s="88">
        <f>SUM(H31:M31)</f>
        <v>290202</v>
      </c>
      <c r="H31" s="97">
        <f>SUM(H33:H58)</f>
        <v>14230</v>
      </c>
      <c r="I31" s="97">
        <f t="shared" si="8"/>
        <v>0</v>
      </c>
      <c r="J31" s="97">
        <f t="shared" si="8"/>
        <v>7450</v>
      </c>
      <c r="K31" s="97">
        <f>SUM(K32:K57)</f>
        <v>3641</v>
      </c>
      <c r="L31" s="97">
        <f t="shared" si="8"/>
        <v>1643</v>
      </c>
      <c r="M31" s="97">
        <f>SUM(M33:M57)</f>
        <v>263238</v>
      </c>
    </row>
    <row r="32" spans="1:15" ht="33" x14ac:dyDescent="0.25">
      <c r="A32" s="105">
        <v>619</v>
      </c>
      <c r="B32" s="105" t="s">
        <v>23</v>
      </c>
      <c r="C32" s="106" t="s">
        <v>165</v>
      </c>
      <c r="D32" s="142" t="s">
        <v>128</v>
      </c>
      <c r="E32" s="100">
        <v>7282</v>
      </c>
      <c r="F32" s="100">
        <v>0</v>
      </c>
      <c r="G32" s="113">
        <v>3641</v>
      </c>
      <c r="H32" s="112"/>
      <c r="I32" s="112"/>
      <c r="J32" s="108"/>
      <c r="K32" s="116">
        <v>3641</v>
      </c>
      <c r="L32" s="100"/>
      <c r="M32" s="100"/>
    </row>
    <row r="33" spans="1:13" ht="33" x14ac:dyDescent="0.25">
      <c r="A33" s="118">
        <v>322</v>
      </c>
      <c r="B33" s="119" t="s">
        <v>23</v>
      </c>
      <c r="C33" s="120" t="s">
        <v>144</v>
      </c>
      <c r="D33" s="147" t="s">
        <v>130</v>
      </c>
      <c r="E33" s="121">
        <v>1643</v>
      </c>
      <c r="F33" s="122">
        <v>0</v>
      </c>
      <c r="G33" s="123">
        <f>SUM(H33:M33)</f>
        <v>1643</v>
      </c>
      <c r="H33" s="124"/>
      <c r="I33" s="124"/>
      <c r="J33" s="124"/>
      <c r="K33" s="124"/>
      <c r="L33" s="124">
        <v>1643</v>
      </c>
      <c r="M33" s="124"/>
    </row>
    <row r="34" spans="1:13" ht="33" x14ac:dyDescent="0.25">
      <c r="A34" s="154">
        <v>322</v>
      </c>
      <c r="B34" s="155" t="s">
        <v>106</v>
      </c>
      <c r="C34" s="156" t="s">
        <v>178</v>
      </c>
      <c r="D34" s="157" t="s">
        <v>130</v>
      </c>
      <c r="E34" s="173">
        <v>4149</v>
      </c>
      <c r="F34" s="159">
        <v>0</v>
      </c>
      <c r="G34" s="174">
        <v>4149</v>
      </c>
      <c r="H34" s="161"/>
      <c r="I34" s="161"/>
      <c r="J34" s="161"/>
      <c r="K34" s="161"/>
      <c r="L34" s="161"/>
      <c r="M34" s="173">
        <v>4149</v>
      </c>
    </row>
    <row r="35" spans="1:13" ht="30.75" customHeight="1" x14ac:dyDescent="0.25">
      <c r="A35" s="154">
        <v>322</v>
      </c>
      <c r="B35" s="155" t="s">
        <v>106</v>
      </c>
      <c r="C35" s="156" t="s">
        <v>179</v>
      </c>
      <c r="D35" s="157" t="s">
        <v>130</v>
      </c>
      <c r="E35" s="173">
        <v>2964</v>
      </c>
      <c r="F35" s="159">
        <v>0</v>
      </c>
      <c r="G35" s="174">
        <v>2964</v>
      </c>
      <c r="H35" s="161"/>
      <c r="I35" s="161"/>
      <c r="J35" s="161"/>
      <c r="K35" s="161"/>
      <c r="L35" s="161"/>
      <c r="M35" s="173">
        <v>2964</v>
      </c>
    </row>
    <row r="36" spans="1:13" ht="33" x14ac:dyDescent="0.25">
      <c r="A36" s="154">
        <v>322</v>
      </c>
      <c r="B36" s="155" t="s">
        <v>106</v>
      </c>
      <c r="C36" s="156" t="s">
        <v>180</v>
      </c>
      <c r="D36" s="157" t="s">
        <v>130</v>
      </c>
      <c r="E36" s="173">
        <v>21562</v>
      </c>
      <c r="F36" s="159">
        <v>0</v>
      </c>
      <c r="G36" s="174">
        <v>21562</v>
      </c>
      <c r="H36" s="161"/>
      <c r="I36" s="161"/>
      <c r="J36" s="161"/>
      <c r="K36" s="161"/>
      <c r="L36" s="161"/>
      <c r="M36" s="173">
        <v>21562</v>
      </c>
    </row>
    <row r="37" spans="1:13" ht="33" x14ac:dyDescent="0.25">
      <c r="A37" s="154">
        <v>322</v>
      </c>
      <c r="B37" s="155" t="s">
        <v>106</v>
      </c>
      <c r="C37" s="156" t="s">
        <v>181</v>
      </c>
      <c r="D37" s="157" t="s">
        <v>130</v>
      </c>
      <c r="E37" s="173">
        <v>27922</v>
      </c>
      <c r="F37" s="159">
        <v>0</v>
      </c>
      <c r="G37" s="174">
        <v>27922</v>
      </c>
      <c r="H37" s="161"/>
      <c r="I37" s="161"/>
      <c r="J37" s="161"/>
      <c r="K37" s="161"/>
      <c r="L37" s="161"/>
      <c r="M37" s="173">
        <v>27922</v>
      </c>
    </row>
    <row r="38" spans="1:13" ht="33" x14ac:dyDescent="0.25">
      <c r="A38" s="154">
        <v>322</v>
      </c>
      <c r="B38" s="155" t="s">
        <v>106</v>
      </c>
      <c r="C38" s="156" t="s">
        <v>182</v>
      </c>
      <c r="D38" s="157" t="s">
        <v>130</v>
      </c>
      <c r="E38" s="173">
        <v>10366</v>
      </c>
      <c r="F38" s="159">
        <v>0</v>
      </c>
      <c r="G38" s="174">
        <v>10366</v>
      </c>
      <c r="H38" s="161"/>
      <c r="I38" s="161"/>
      <c r="J38" s="161"/>
      <c r="K38" s="161"/>
      <c r="L38" s="161"/>
      <c r="M38" s="173">
        <v>10366</v>
      </c>
    </row>
    <row r="39" spans="1:13" ht="33" x14ac:dyDescent="0.25">
      <c r="A39" s="154">
        <v>322</v>
      </c>
      <c r="B39" s="155" t="s">
        <v>106</v>
      </c>
      <c r="C39" s="156" t="s">
        <v>183</v>
      </c>
      <c r="D39" s="157" t="s">
        <v>130</v>
      </c>
      <c r="E39" s="173">
        <v>5314</v>
      </c>
      <c r="F39" s="159">
        <v>0</v>
      </c>
      <c r="G39" s="174">
        <v>5314</v>
      </c>
      <c r="H39" s="161"/>
      <c r="I39" s="161"/>
      <c r="J39" s="161"/>
      <c r="K39" s="161"/>
      <c r="L39" s="161"/>
      <c r="M39" s="173">
        <v>5314</v>
      </c>
    </row>
    <row r="40" spans="1:13" ht="33" x14ac:dyDescent="0.25">
      <c r="A40" s="154">
        <v>322</v>
      </c>
      <c r="B40" s="155" t="s">
        <v>106</v>
      </c>
      <c r="C40" s="156" t="s">
        <v>184</v>
      </c>
      <c r="D40" s="157" t="s">
        <v>130</v>
      </c>
      <c r="E40" s="173">
        <v>38963</v>
      </c>
      <c r="F40" s="159">
        <v>0</v>
      </c>
      <c r="G40" s="174">
        <v>38963</v>
      </c>
      <c r="H40" s="161"/>
      <c r="I40" s="161"/>
      <c r="J40" s="161"/>
      <c r="K40" s="161"/>
      <c r="L40" s="161"/>
      <c r="M40" s="173">
        <v>38963</v>
      </c>
    </row>
    <row r="41" spans="1:13" ht="33" x14ac:dyDescent="0.25">
      <c r="A41" s="154">
        <v>322</v>
      </c>
      <c r="B41" s="155" t="s">
        <v>106</v>
      </c>
      <c r="C41" s="156" t="s">
        <v>177</v>
      </c>
      <c r="D41" s="157" t="s">
        <v>130</v>
      </c>
      <c r="E41" s="173">
        <v>8297</v>
      </c>
      <c r="F41" s="159">
        <v>0</v>
      </c>
      <c r="G41" s="174">
        <v>8297</v>
      </c>
      <c r="H41" s="161"/>
      <c r="I41" s="161"/>
      <c r="J41" s="161"/>
      <c r="K41" s="161"/>
      <c r="L41" s="161"/>
      <c r="M41" s="173">
        <v>8297</v>
      </c>
    </row>
    <row r="42" spans="1:13" ht="33" x14ac:dyDescent="0.25">
      <c r="A42" s="154">
        <v>322</v>
      </c>
      <c r="B42" s="155" t="s">
        <v>106</v>
      </c>
      <c r="C42" s="175" t="s">
        <v>176</v>
      </c>
      <c r="D42" s="157" t="s">
        <v>130</v>
      </c>
      <c r="E42" s="176">
        <v>4028</v>
      </c>
      <c r="F42" s="159">
        <v>0</v>
      </c>
      <c r="G42" s="174">
        <v>4028</v>
      </c>
      <c r="H42" s="161"/>
      <c r="I42" s="161"/>
      <c r="J42" s="161"/>
      <c r="K42" s="161"/>
      <c r="L42" s="161"/>
      <c r="M42" s="176">
        <v>4028</v>
      </c>
    </row>
    <row r="43" spans="1:13" ht="33" x14ac:dyDescent="0.25">
      <c r="A43" s="154">
        <v>322</v>
      </c>
      <c r="B43" s="155" t="s">
        <v>106</v>
      </c>
      <c r="C43" s="156" t="s">
        <v>175</v>
      </c>
      <c r="D43" s="157" t="s">
        <v>130</v>
      </c>
      <c r="E43" s="173">
        <v>28430</v>
      </c>
      <c r="F43" s="159">
        <v>0</v>
      </c>
      <c r="G43" s="174">
        <v>28430</v>
      </c>
      <c r="H43" s="161"/>
      <c r="I43" s="161"/>
      <c r="J43" s="161"/>
      <c r="K43" s="161"/>
      <c r="L43" s="161"/>
      <c r="M43" s="173">
        <v>28430</v>
      </c>
    </row>
    <row r="44" spans="1:13" ht="33" x14ac:dyDescent="0.25">
      <c r="A44" s="154">
        <v>322</v>
      </c>
      <c r="B44" s="155" t="s">
        <v>106</v>
      </c>
      <c r="C44" s="156" t="s">
        <v>191</v>
      </c>
      <c r="D44" s="157" t="s">
        <v>130</v>
      </c>
      <c r="E44" s="177">
        <v>4029</v>
      </c>
      <c r="F44" s="159">
        <v>0</v>
      </c>
      <c r="G44" s="178">
        <v>4029</v>
      </c>
      <c r="H44" s="161"/>
      <c r="I44" s="161"/>
      <c r="J44" s="161"/>
      <c r="K44" s="161"/>
      <c r="L44" s="161"/>
      <c r="M44" s="177">
        <v>4029</v>
      </c>
    </row>
    <row r="45" spans="1:13" ht="33" x14ac:dyDescent="0.25">
      <c r="A45" s="154">
        <v>322</v>
      </c>
      <c r="B45" s="155" t="s">
        <v>23</v>
      </c>
      <c r="C45" s="156" t="s">
        <v>185</v>
      </c>
      <c r="D45" s="157" t="s">
        <v>130</v>
      </c>
      <c r="E45" s="177">
        <v>6600</v>
      </c>
      <c r="F45" s="159">
        <v>0</v>
      </c>
      <c r="G45" s="178">
        <v>6600</v>
      </c>
      <c r="H45" s="161"/>
      <c r="I45" s="161"/>
      <c r="J45" s="161"/>
      <c r="K45" s="161"/>
      <c r="L45" s="161"/>
      <c r="M45" s="177">
        <v>6600</v>
      </c>
    </row>
    <row r="46" spans="1:13" ht="33" x14ac:dyDescent="0.25">
      <c r="A46" s="154">
        <v>322</v>
      </c>
      <c r="B46" s="155" t="s">
        <v>23</v>
      </c>
      <c r="C46" s="156" t="s">
        <v>186</v>
      </c>
      <c r="D46" s="157" t="s">
        <v>130</v>
      </c>
      <c r="E46" s="177">
        <v>1980</v>
      </c>
      <c r="F46" s="159">
        <v>0</v>
      </c>
      <c r="G46" s="178">
        <v>1980</v>
      </c>
      <c r="H46" s="161"/>
      <c r="I46" s="161"/>
      <c r="J46" s="161"/>
      <c r="K46" s="161"/>
      <c r="L46" s="161"/>
      <c r="M46" s="177">
        <v>1980</v>
      </c>
    </row>
    <row r="47" spans="1:13" ht="33" x14ac:dyDescent="0.25">
      <c r="A47" s="154">
        <v>322</v>
      </c>
      <c r="B47" s="155" t="s">
        <v>103</v>
      </c>
      <c r="C47" s="156" t="s">
        <v>187</v>
      </c>
      <c r="D47" s="157" t="s">
        <v>130</v>
      </c>
      <c r="E47" s="177">
        <v>8350</v>
      </c>
      <c r="F47" s="159">
        <v>0</v>
      </c>
      <c r="G47" s="178">
        <v>8350</v>
      </c>
      <c r="H47" s="161"/>
      <c r="I47" s="161"/>
      <c r="J47" s="161"/>
      <c r="K47" s="161"/>
      <c r="L47" s="161"/>
      <c r="M47" s="177">
        <v>8350</v>
      </c>
    </row>
    <row r="48" spans="1:13" ht="33" x14ac:dyDescent="0.25">
      <c r="A48" s="154">
        <v>322</v>
      </c>
      <c r="B48" s="155" t="s">
        <v>103</v>
      </c>
      <c r="C48" s="156" t="s">
        <v>188</v>
      </c>
      <c r="D48" s="157" t="s">
        <v>130</v>
      </c>
      <c r="E48" s="177">
        <v>2379</v>
      </c>
      <c r="F48" s="159">
        <v>0</v>
      </c>
      <c r="G48" s="178">
        <v>2379</v>
      </c>
      <c r="H48" s="161"/>
      <c r="I48" s="161"/>
      <c r="J48" s="161"/>
      <c r="K48" s="161"/>
      <c r="L48" s="161"/>
      <c r="M48" s="177">
        <v>2379</v>
      </c>
    </row>
    <row r="49" spans="1:16" ht="33" x14ac:dyDescent="0.25">
      <c r="A49" s="154">
        <v>322</v>
      </c>
      <c r="B49" s="155" t="s">
        <v>103</v>
      </c>
      <c r="C49" s="156" t="s">
        <v>189</v>
      </c>
      <c r="D49" s="157" t="s">
        <v>130</v>
      </c>
      <c r="E49" s="177">
        <v>6491</v>
      </c>
      <c r="F49" s="159">
        <v>0</v>
      </c>
      <c r="G49" s="178">
        <v>6491</v>
      </c>
      <c r="H49" s="161"/>
      <c r="I49" s="161"/>
      <c r="J49" s="161"/>
      <c r="K49" s="161"/>
      <c r="L49" s="161"/>
      <c r="M49" s="177">
        <v>6491</v>
      </c>
    </row>
    <row r="50" spans="1:16" ht="33" x14ac:dyDescent="0.25">
      <c r="A50" s="154">
        <v>322</v>
      </c>
      <c r="B50" s="155" t="s">
        <v>103</v>
      </c>
      <c r="C50" s="156" t="s">
        <v>190</v>
      </c>
      <c r="D50" s="157" t="s">
        <v>130</v>
      </c>
      <c r="E50" s="177">
        <v>2614</v>
      </c>
      <c r="F50" s="159">
        <v>0</v>
      </c>
      <c r="G50" s="178">
        <v>2614</v>
      </c>
      <c r="H50" s="161"/>
      <c r="I50" s="161"/>
      <c r="J50" s="161"/>
      <c r="K50" s="161"/>
      <c r="L50" s="161"/>
      <c r="M50" s="177">
        <v>2614</v>
      </c>
    </row>
    <row r="51" spans="1:16" ht="33" x14ac:dyDescent="0.25">
      <c r="A51" s="154">
        <v>322</v>
      </c>
      <c r="B51" s="155" t="s">
        <v>103</v>
      </c>
      <c r="C51" s="179" t="s">
        <v>192</v>
      </c>
      <c r="D51" s="157" t="s">
        <v>130</v>
      </c>
      <c r="E51" s="177">
        <v>20509</v>
      </c>
      <c r="F51" s="159">
        <v>0</v>
      </c>
      <c r="G51" s="178">
        <v>20509</v>
      </c>
      <c r="H51" s="161"/>
      <c r="I51" s="161"/>
      <c r="J51" s="161"/>
      <c r="K51" s="161"/>
      <c r="L51" s="161"/>
      <c r="M51" s="177">
        <v>20509</v>
      </c>
    </row>
    <row r="52" spans="1:16" ht="33" x14ac:dyDescent="0.25">
      <c r="A52" s="154">
        <v>322</v>
      </c>
      <c r="B52" s="155" t="s">
        <v>103</v>
      </c>
      <c r="C52" s="179" t="s">
        <v>193</v>
      </c>
      <c r="D52" s="157" t="s">
        <v>130</v>
      </c>
      <c r="E52" s="177">
        <v>1387</v>
      </c>
      <c r="F52" s="159">
        <v>0</v>
      </c>
      <c r="G52" s="178">
        <v>1387</v>
      </c>
      <c r="H52" s="161"/>
      <c r="I52" s="161"/>
      <c r="J52" s="161"/>
      <c r="K52" s="161"/>
      <c r="L52" s="161"/>
      <c r="M52" s="177">
        <v>1387</v>
      </c>
    </row>
    <row r="53" spans="1:16" ht="33" x14ac:dyDescent="0.25">
      <c r="A53" s="154">
        <v>322</v>
      </c>
      <c r="B53" s="155" t="s">
        <v>23</v>
      </c>
      <c r="C53" s="185" t="s">
        <v>204</v>
      </c>
      <c r="D53" s="157" t="s">
        <v>130</v>
      </c>
      <c r="E53" s="177">
        <v>4450</v>
      </c>
      <c r="F53" s="159">
        <v>0</v>
      </c>
      <c r="G53" s="178">
        <v>4450</v>
      </c>
      <c r="H53" s="161"/>
      <c r="I53" s="161"/>
      <c r="J53" s="161">
        <v>4450</v>
      </c>
      <c r="K53" s="161"/>
      <c r="L53" s="161"/>
      <c r="M53" s="177"/>
    </row>
    <row r="54" spans="1:16" ht="33" x14ac:dyDescent="0.25">
      <c r="A54" s="118">
        <v>322</v>
      </c>
      <c r="B54" s="119" t="s">
        <v>106</v>
      </c>
      <c r="C54" s="125" t="s">
        <v>148</v>
      </c>
      <c r="D54" s="147" t="s">
        <v>130</v>
      </c>
      <c r="E54" s="126">
        <v>3000</v>
      </c>
      <c r="F54" s="122">
        <v>0</v>
      </c>
      <c r="G54" s="123">
        <v>3000</v>
      </c>
      <c r="H54" s="124"/>
      <c r="I54" s="124"/>
      <c r="J54" s="124">
        <v>3000</v>
      </c>
      <c r="K54" s="124"/>
      <c r="L54" s="124"/>
      <c r="M54" s="124"/>
    </row>
    <row r="55" spans="1:16" ht="49.5" x14ac:dyDescent="0.25">
      <c r="A55" s="118">
        <v>322</v>
      </c>
      <c r="B55" s="118" t="s">
        <v>106</v>
      </c>
      <c r="C55" s="125" t="s">
        <v>143</v>
      </c>
      <c r="D55" s="148" t="s">
        <v>130</v>
      </c>
      <c r="E55" s="127">
        <v>35280</v>
      </c>
      <c r="F55" s="122">
        <v>0</v>
      </c>
      <c r="G55" s="123">
        <f>SUM(H55:M55)</f>
        <v>35280</v>
      </c>
      <c r="H55" s="124"/>
      <c r="I55" s="124"/>
      <c r="J55" s="124"/>
      <c r="K55" s="124"/>
      <c r="L55" s="124"/>
      <c r="M55" s="124">
        <v>35280</v>
      </c>
    </row>
    <row r="56" spans="1:16" ht="33" x14ac:dyDescent="0.25">
      <c r="A56" s="118">
        <v>322</v>
      </c>
      <c r="B56" s="119" t="s">
        <v>23</v>
      </c>
      <c r="C56" s="120" t="s">
        <v>145</v>
      </c>
      <c r="D56" s="147" t="s">
        <v>130</v>
      </c>
      <c r="E56" s="121">
        <v>4848</v>
      </c>
      <c r="F56" s="122">
        <v>0</v>
      </c>
      <c r="G56" s="123">
        <f t="shared" ref="G56:G57" si="9">SUM(H56:M56)</f>
        <v>4848</v>
      </c>
      <c r="H56" s="124"/>
      <c r="I56" s="124"/>
      <c r="J56" s="124"/>
      <c r="K56" s="124"/>
      <c r="L56" s="124"/>
      <c r="M56" s="124">
        <v>4848</v>
      </c>
    </row>
    <row r="57" spans="1:16" ht="33" x14ac:dyDescent="0.25">
      <c r="A57" s="105">
        <v>322</v>
      </c>
      <c r="B57" s="128" t="s">
        <v>23</v>
      </c>
      <c r="C57" s="120" t="s">
        <v>146</v>
      </c>
      <c r="D57" s="147" t="s">
        <v>130</v>
      </c>
      <c r="E57" s="121">
        <v>16776</v>
      </c>
      <c r="F57" s="122">
        <v>0</v>
      </c>
      <c r="G57" s="123">
        <f t="shared" si="9"/>
        <v>16776</v>
      </c>
      <c r="H57" s="100"/>
      <c r="I57" s="100"/>
      <c r="J57" s="108"/>
      <c r="K57" s="108"/>
      <c r="L57" s="100"/>
      <c r="M57" s="100">
        <v>16776</v>
      </c>
    </row>
    <row r="58" spans="1:16" ht="33" x14ac:dyDescent="0.25">
      <c r="A58" s="98">
        <v>322</v>
      </c>
      <c r="B58" s="98" t="s">
        <v>23</v>
      </c>
      <c r="C58" s="99" t="s">
        <v>198</v>
      </c>
      <c r="D58" s="141" t="s">
        <v>130</v>
      </c>
      <c r="E58" s="100">
        <v>14230</v>
      </c>
      <c r="F58" s="102">
        <v>0</v>
      </c>
      <c r="G58" s="140">
        <f>SUM(H58:M58)</f>
        <v>14230</v>
      </c>
      <c r="H58" s="139">
        <v>14230</v>
      </c>
      <c r="I58" s="101"/>
      <c r="J58" s="101"/>
      <c r="K58" s="100"/>
      <c r="L58" s="102"/>
      <c r="M58" s="102"/>
      <c r="O58" s="76" t="s">
        <v>167</v>
      </c>
    </row>
    <row r="59" spans="1:16" s="162" customFormat="1" ht="49.5" x14ac:dyDescent="0.25">
      <c r="A59" s="187">
        <v>322</v>
      </c>
      <c r="B59" s="187" t="s">
        <v>103</v>
      </c>
      <c r="C59" s="188" t="s">
        <v>210</v>
      </c>
      <c r="D59" s="187" t="s">
        <v>130</v>
      </c>
      <c r="E59" s="186">
        <v>1585</v>
      </c>
      <c r="F59" s="186">
        <v>0</v>
      </c>
      <c r="G59" s="166">
        <v>1585</v>
      </c>
      <c r="H59" s="186"/>
      <c r="I59" s="189"/>
      <c r="J59" s="189">
        <v>1585</v>
      </c>
      <c r="K59" s="186"/>
      <c r="L59" s="186"/>
      <c r="M59" s="186"/>
    </row>
    <row r="60" spans="1:16" ht="16.5" x14ac:dyDescent="0.25">
      <c r="A60" s="163"/>
      <c r="B60" s="163"/>
      <c r="C60" s="164" t="s">
        <v>173</v>
      </c>
      <c r="D60" s="152"/>
      <c r="E60" s="165">
        <f>SUM(E61)</f>
        <v>1100</v>
      </c>
      <c r="F60" s="165">
        <f>SUM(F61)</f>
        <v>0</v>
      </c>
      <c r="G60" s="166">
        <f>SUM(H60:M60)</f>
        <v>1100</v>
      </c>
      <c r="H60" s="165">
        <v>0</v>
      </c>
      <c r="I60" s="165">
        <f t="shared" ref="H60:M62" si="10">SUM(I61)</f>
        <v>0</v>
      </c>
      <c r="J60" s="165">
        <f t="shared" si="10"/>
        <v>1100</v>
      </c>
      <c r="K60" s="165">
        <f t="shared" si="10"/>
        <v>0</v>
      </c>
      <c r="L60" s="165">
        <f t="shared" si="10"/>
        <v>0</v>
      </c>
      <c r="M60" s="165">
        <f t="shared" si="10"/>
        <v>0</v>
      </c>
    </row>
    <row r="61" spans="1:16" ht="21.75" customHeight="1" x14ac:dyDescent="0.25">
      <c r="A61" s="154">
        <v>437</v>
      </c>
      <c r="B61" s="154" t="s">
        <v>106</v>
      </c>
      <c r="C61" s="171" t="s">
        <v>174</v>
      </c>
      <c r="D61" s="172" t="s">
        <v>130</v>
      </c>
      <c r="E61" s="158">
        <v>1100</v>
      </c>
      <c r="F61" s="161"/>
      <c r="G61" s="160">
        <v>1100</v>
      </c>
      <c r="H61" s="161"/>
      <c r="I61" s="161"/>
      <c r="J61" s="161">
        <v>1100</v>
      </c>
      <c r="K61" s="161"/>
      <c r="L61" s="161"/>
      <c r="M61" s="161"/>
    </row>
    <row r="62" spans="1:16" ht="33" x14ac:dyDescent="0.25">
      <c r="A62" s="169"/>
      <c r="B62" s="169"/>
      <c r="C62" s="133" t="s">
        <v>153</v>
      </c>
      <c r="D62" s="170"/>
      <c r="E62" s="134">
        <f>SUM(E63)</f>
        <v>8535</v>
      </c>
      <c r="F62" s="134">
        <f>SUM(F63)</f>
        <v>0</v>
      </c>
      <c r="G62" s="132">
        <f>SUM(H62:M62)</f>
        <v>8535</v>
      </c>
      <c r="H62" s="134">
        <f t="shared" si="10"/>
        <v>0</v>
      </c>
      <c r="I62" s="134">
        <f t="shared" si="10"/>
        <v>0</v>
      </c>
      <c r="J62" s="134">
        <f t="shared" si="10"/>
        <v>8535</v>
      </c>
      <c r="K62" s="134">
        <f t="shared" si="10"/>
        <v>0</v>
      </c>
      <c r="L62" s="134">
        <f t="shared" si="10"/>
        <v>0</v>
      </c>
      <c r="M62" s="134">
        <f t="shared" si="10"/>
        <v>0</v>
      </c>
    </row>
    <row r="63" spans="1:16" ht="16.5" x14ac:dyDescent="0.25">
      <c r="A63" s="118">
        <v>561</v>
      </c>
      <c r="B63" s="119" t="s">
        <v>106</v>
      </c>
      <c r="C63" s="125" t="s">
        <v>209</v>
      </c>
      <c r="D63" s="147" t="s">
        <v>130</v>
      </c>
      <c r="E63" s="190">
        <v>8535</v>
      </c>
      <c r="F63" s="159"/>
      <c r="G63" s="160">
        <v>8535</v>
      </c>
      <c r="H63" s="161"/>
      <c r="I63" s="161"/>
      <c r="J63" s="161">
        <v>8535</v>
      </c>
      <c r="K63" s="124"/>
      <c r="L63" s="124"/>
      <c r="M63" s="124"/>
    </row>
    <row r="64" spans="1:16" ht="33" x14ac:dyDescent="0.25">
      <c r="A64" s="129"/>
      <c r="B64" s="129"/>
      <c r="C64" s="103" t="s">
        <v>16</v>
      </c>
      <c r="D64" s="149"/>
      <c r="E64" s="97">
        <f>ROUND(SUM(E68:E68),2)</f>
        <v>1620</v>
      </c>
      <c r="F64" s="97">
        <f>ROUND(SUM(F68:F68),2)</f>
        <v>0</v>
      </c>
      <c r="G64" s="88">
        <f>ROUND(SUM(H64:M64),2)</f>
        <v>71657</v>
      </c>
      <c r="H64" s="97">
        <f t="shared" ref="H64:L64" si="11">ROUND(SUM(H68:H68),2)</f>
        <v>0</v>
      </c>
      <c r="I64" s="97">
        <f t="shared" si="11"/>
        <v>1620</v>
      </c>
      <c r="J64" s="97">
        <f t="shared" si="11"/>
        <v>0</v>
      </c>
      <c r="K64" s="97">
        <f>ROUND(SUM(K65:K68),2)</f>
        <v>22133</v>
      </c>
      <c r="L64" s="97">
        <f t="shared" si="11"/>
        <v>0</v>
      </c>
      <c r="M64" s="97">
        <f>SUM(M68:M76)</f>
        <v>47904</v>
      </c>
      <c r="O64" s="180"/>
      <c r="P64" s="180"/>
    </row>
    <row r="65" spans="1:13" ht="33" x14ac:dyDescent="0.25">
      <c r="A65" s="105">
        <v>619</v>
      </c>
      <c r="B65" s="105" t="s">
        <v>23</v>
      </c>
      <c r="C65" s="106" t="s">
        <v>161</v>
      </c>
      <c r="D65" s="142" t="s">
        <v>128</v>
      </c>
      <c r="E65" s="100">
        <v>14992</v>
      </c>
      <c r="F65" s="100">
        <v>0</v>
      </c>
      <c r="G65" s="113">
        <v>7496</v>
      </c>
      <c r="H65" s="112"/>
      <c r="I65" s="112"/>
      <c r="J65" s="108"/>
      <c r="K65" s="116">
        <v>7496</v>
      </c>
      <c r="L65" s="100"/>
      <c r="M65" s="100"/>
    </row>
    <row r="66" spans="1:13" ht="16.5" x14ac:dyDescent="0.25">
      <c r="A66" s="105">
        <v>619</v>
      </c>
      <c r="B66" s="105" t="s">
        <v>23</v>
      </c>
      <c r="C66" s="106" t="s">
        <v>162</v>
      </c>
      <c r="D66" s="142" t="s">
        <v>128</v>
      </c>
      <c r="E66" s="100">
        <v>14322</v>
      </c>
      <c r="F66" s="100">
        <v>0</v>
      </c>
      <c r="G66" s="113">
        <v>7161</v>
      </c>
      <c r="H66" s="112"/>
      <c r="I66" s="112"/>
      <c r="J66" s="108"/>
      <c r="K66" s="116">
        <v>7161</v>
      </c>
      <c r="L66" s="100"/>
      <c r="M66" s="100"/>
    </row>
    <row r="67" spans="1:13" ht="33" x14ac:dyDescent="0.25">
      <c r="A67" s="105">
        <v>619</v>
      </c>
      <c r="B67" s="105" t="s">
        <v>23</v>
      </c>
      <c r="C67" s="106" t="s">
        <v>163</v>
      </c>
      <c r="D67" s="142" t="s">
        <v>128</v>
      </c>
      <c r="E67" s="100">
        <v>14953</v>
      </c>
      <c r="F67" s="100">
        <v>0</v>
      </c>
      <c r="G67" s="113">
        <v>7476</v>
      </c>
      <c r="H67" s="112"/>
      <c r="I67" s="112"/>
      <c r="J67" s="108"/>
      <c r="K67" s="116">
        <v>7476</v>
      </c>
      <c r="L67" s="100"/>
      <c r="M67" s="100"/>
    </row>
    <row r="68" spans="1:13" ht="21" customHeight="1" x14ac:dyDescent="0.25">
      <c r="A68" s="109">
        <v>623</v>
      </c>
      <c r="B68" s="105" t="s">
        <v>23</v>
      </c>
      <c r="C68" s="130" t="s">
        <v>126</v>
      </c>
      <c r="D68" s="144" t="s">
        <v>130</v>
      </c>
      <c r="E68" s="116">
        <v>1620</v>
      </c>
      <c r="F68" s="100"/>
      <c r="G68" s="88">
        <v>1620</v>
      </c>
      <c r="H68" s="100"/>
      <c r="I68" s="100">
        <v>1620</v>
      </c>
      <c r="J68" s="181">
        <f>1521-1521</f>
        <v>0</v>
      </c>
      <c r="K68" s="108"/>
      <c r="L68" s="100"/>
      <c r="M68" s="100"/>
    </row>
    <row r="69" spans="1:13" ht="49.5" x14ac:dyDescent="0.25">
      <c r="A69" s="107">
        <v>619</v>
      </c>
      <c r="B69" s="107" t="s">
        <v>23</v>
      </c>
      <c r="C69" s="182" t="s">
        <v>154</v>
      </c>
      <c r="D69" s="107" t="s">
        <v>128</v>
      </c>
      <c r="E69" s="139">
        <v>5988</v>
      </c>
      <c r="F69" s="139">
        <v>0</v>
      </c>
      <c r="G69" s="140">
        <v>5988</v>
      </c>
      <c r="H69" s="183"/>
      <c r="I69" s="183"/>
      <c r="J69" s="184"/>
      <c r="K69" s="184"/>
      <c r="L69" s="139"/>
      <c r="M69" s="139">
        <v>5988</v>
      </c>
    </row>
    <row r="70" spans="1:13" ht="49.5" x14ac:dyDescent="0.25">
      <c r="A70" s="107">
        <v>619</v>
      </c>
      <c r="B70" s="107" t="s">
        <v>23</v>
      </c>
      <c r="C70" s="182" t="s">
        <v>155</v>
      </c>
      <c r="D70" s="107" t="s">
        <v>128</v>
      </c>
      <c r="E70" s="139">
        <v>5988</v>
      </c>
      <c r="F70" s="139">
        <v>0</v>
      </c>
      <c r="G70" s="140">
        <v>5988</v>
      </c>
      <c r="H70" s="183"/>
      <c r="I70" s="183"/>
      <c r="J70" s="184"/>
      <c r="K70" s="184"/>
      <c r="L70" s="139"/>
      <c r="M70" s="139">
        <v>5988</v>
      </c>
    </row>
    <row r="71" spans="1:13" ht="49.5" x14ac:dyDescent="0.25">
      <c r="A71" s="107">
        <v>619</v>
      </c>
      <c r="B71" s="107" t="s">
        <v>23</v>
      </c>
      <c r="C71" s="182" t="s">
        <v>156</v>
      </c>
      <c r="D71" s="107" t="s">
        <v>128</v>
      </c>
      <c r="E71" s="139">
        <v>5988</v>
      </c>
      <c r="F71" s="139">
        <v>0</v>
      </c>
      <c r="G71" s="140">
        <v>5988</v>
      </c>
      <c r="H71" s="183"/>
      <c r="I71" s="183"/>
      <c r="J71" s="184"/>
      <c r="K71" s="184"/>
      <c r="L71" s="139"/>
      <c r="M71" s="139">
        <v>5988</v>
      </c>
    </row>
    <row r="72" spans="1:13" ht="47.25" x14ac:dyDescent="0.25">
      <c r="A72" s="107">
        <v>619</v>
      </c>
      <c r="B72" s="107" t="s">
        <v>23</v>
      </c>
      <c r="C72" s="162" t="s">
        <v>195</v>
      </c>
      <c r="D72" s="107" t="s">
        <v>128</v>
      </c>
      <c r="E72" s="139">
        <v>5988</v>
      </c>
      <c r="F72" s="139">
        <v>0</v>
      </c>
      <c r="G72" s="140">
        <v>5988</v>
      </c>
      <c r="H72" s="183"/>
      <c r="I72" s="183"/>
      <c r="J72" s="184"/>
      <c r="K72" s="184"/>
      <c r="L72" s="139"/>
      <c r="M72" s="139">
        <v>5988</v>
      </c>
    </row>
    <row r="73" spans="1:13" ht="49.5" x14ac:dyDescent="0.25">
      <c r="A73" s="107">
        <v>619</v>
      </c>
      <c r="B73" s="107" t="s">
        <v>23</v>
      </c>
      <c r="C73" s="182" t="s">
        <v>157</v>
      </c>
      <c r="D73" s="107" t="s">
        <v>128</v>
      </c>
      <c r="E73" s="139">
        <v>5988</v>
      </c>
      <c r="F73" s="139">
        <v>0</v>
      </c>
      <c r="G73" s="140">
        <v>5988</v>
      </c>
      <c r="H73" s="183"/>
      <c r="I73" s="183"/>
      <c r="J73" s="184"/>
      <c r="K73" s="184"/>
      <c r="L73" s="139"/>
      <c r="M73" s="139">
        <v>5988</v>
      </c>
    </row>
    <row r="74" spans="1:13" ht="49.5" customHeight="1" x14ac:dyDescent="0.25">
      <c r="A74" s="107">
        <v>619</v>
      </c>
      <c r="B74" s="107" t="s">
        <v>23</v>
      </c>
      <c r="C74" s="182" t="s">
        <v>158</v>
      </c>
      <c r="D74" s="107" t="s">
        <v>128</v>
      </c>
      <c r="E74" s="139">
        <v>5988</v>
      </c>
      <c r="F74" s="139">
        <v>0</v>
      </c>
      <c r="G74" s="140">
        <v>5988</v>
      </c>
      <c r="H74" s="183"/>
      <c r="I74" s="183"/>
      <c r="J74" s="184"/>
      <c r="K74" s="184"/>
      <c r="L74" s="139"/>
      <c r="M74" s="139">
        <v>5988</v>
      </c>
    </row>
    <row r="75" spans="1:13" ht="49.5" x14ac:dyDescent="0.25">
      <c r="A75" s="107">
        <v>619</v>
      </c>
      <c r="B75" s="107" t="s">
        <v>23</v>
      </c>
      <c r="C75" s="182" t="s">
        <v>159</v>
      </c>
      <c r="D75" s="107" t="s">
        <v>128</v>
      </c>
      <c r="E75" s="139">
        <v>5988</v>
      </c>
      <c r="F75" s="139">
        <v>0</v>
      </c>
      <c r="G75" s="140">
        <v>5988</v>
      </c>
      <c r="H75" s="183"/>
      <c r="I75" s="183"/>
      <c r="J75" s="184"/>
      <c r="K75" s="184"/>
      <c r="L75" s="139"/>
      <c r="M75" s="139">
        <v>5988</v>
      </c>
    </row>
    <row r="76" spans="1:13" ht="49.5" x14ac:dyDescent="0.25">
      <c r="A76" s="107">
        <v>619</v>
      </c>
      <c r="B76" s="107" t="s">
        <v>23</v>
      </c>
      <c r="C76" s="182" t="s">
        <v>160</v>
      </c>
      <c r="D76" s="107" t="s">
        <v>128</v>
      </c>
      <c r="E76" s="139">
        <v>5988</v>
      </c>
      <c r="F76" s="139">
        <v>0</v>
      </c>
      <c r="G76" s="140">
        <v>5988</v>
      </c>
      <c r="H76" s="183"/>
      <c r="I76" s="183"/>
      <c r="J76" s="184"/>
      <c r="K76" s="184"/>
      <c r="L76" s="139"/>
      <c r="M76" s="139">
        <v>5988</v>
      </c>
    </row>
    <row r="77" spans="1:13" ht="16.5" x14ac:dyDescent="0.25">
      <c r="A77" s="89"/>
      <c r="B77" s="89"/>
      <c r="C77" s="90" t="s">
        <v>207</v>
      </c>
      <c r="D77" s="145"/>
      <c r="E77" s="92">
        <f t="shared" ref="E77:M77" si="12">E78+E87</f>
        <v>897011</v>
      </c>
      <c r="F77" s="92">
        <f t="shared" si="12"/>
        <v>26864</v>
      </c>
      <c r="G77" s="92">
        <f t="shared" si="12"/>
        <v>4474966</v>
      </c>
      <c r="H77" s="92">
        <f t="shared" si="12"/>
        <v>0</v>
      </c>
      <c r="I77" s="92">
        <f t="shared" si="12"/>
        <v>26864</v>
      </c>
      <c r="J77" s="92">
        <f t="shared" si="12"/>
        <v>0</v>
      </c>
      <c r="K77" s="92">
        <f t="shared" si="12"/>
        <v>0</v>
      </c>
      <c r="L77" s="92">
        <f t="shared" si="12"/>
        <v>0</v>
      </c>
      <c r="M77" s="92">
        <f t="shared" si="12"/>
        <v>4448102</v>
      </c>
    </row>
    <row r="78" spans="1:13" ht="33" x14ac:dyDescent="0.25">
      <c r="A78" s="129"/>
      <c r="B78" s="129"/>
      <c r="C78" s="103" t="s">
        <v>16</v>
      </c>
      <c r="D78" s="146"/>
      <c r="E78" s="97">
        <f t="shared" ref="E78:K78" si="13">ROUND(SUM(E79),2)</f>
        <v>843283</v>
      </c>
      <c r="F78" s="97">
        <f t="shared" si="13"/>
        <v>0</v>
      </c>
      <c r="G78" s="88">
        <f>ROUND(SUM(H78:M78),2)</f>
        <v>4448102</v>
      </c>
      <c r="H78" s="97">
        <f t="shared" si="13"/>
        <v>0</v>
      </c>
      <c r="I78" s="97">
        <f t="shared" si="13"/>
        <v>0</v>
      </c>
      <c r="J78" s="97">
        <f t="shared" si="13"/>
        <v>0</v>
      </c>
      <c r="K78" s="97">
        <f t="shared" si="13"/>
        <v>0</v>
      </c>
      <c r="L78" s="97">
        <f>ROUND(SUM(L79),2)</f>
        <v>0</v>
      </c>
      <c r="M78" s="97">
        <f>SUM(M79:M86)</f>
        <v>4448102</v>
      </c>
    </row>
    <row r="79" spans="1:13" ht="49.5" x14ac:dyDescent="0.25">
      <c r="A79" s="105">
        <v>619</v>
      </c>
      <c r="B79" s="105" t="s">
        <v>206</v>
      </c>
      <c r="C79" s="106" t="s">
        <v>154</v>
      </c>
      <c r="D79" s="142" t="s">
        <v>128</v>
      </c>
      <c r="E79" s="100">
        <v>843283</v>
      </c>
      <c r="F79" s="100">
        <v>0</v>
      </c>
      <c r="G79" s="150">
        <v>836083</v>
      </c>
      <c r="H79" s="112"/>
      <c r="I79" s="112"/>
      <c r="J79" s="108"/>
      <c r="K79" s="108"/>
      <c r="L79" s="100"/>
      <c r="M79" s="100">
        <v>836083</v>
      </c>
    </row>
    <row r="80" spans="1:13" ht="49.5" x14ac:dyDescent="0.25">
      <c r="A80" s="105">
        <v>619</v>
      </c>
      <c r="B80" s="105" t="s">
        <v>206</v>
      </c>
      <c r="C80" s="106" t="s">
        <v>155</v>
      </c>
      <c r="D80" s="142" t="s">
        <v>128</v>
      </c>
      <c r="E80" s="100">
        <v>797069</v>
      </c>
      <c r="F80" s="100">
        <v>0</v>
      </c>
      <c r="G80" s="150">
        <f t="shared" ref="G80:G86" si="14">M80</f>
        <v>789869</v>
      </c>
      <c r="H80" s="112"/>
      <c r="I80" s="112"/>
      <c r="J80" s="108"/>
      <c r="K80" s="108"/>
      <c r="L80" s="100"/>
      <c r="M80" s="100">
        <v>789869</v>
      </c>
    </row>
    <row r="81" spans="1:13" ht="49.5" x14ac:dyDescent="0.25">
      <c r="A81" s="105">
        <v>619</v>
      </c>
      <c r="B81" s="105" t="s">
        <v>206</v>
      </c>
      <c r="C81" s="106" t="s">
        <v>156</v>
      </c>
      <c r="D81" s="142" t="s">
        <v>128</v>
      </c>
      <c r="E81" s="100">
        <v>484394</v>
      </c>
      <c r="F81" s="100">
        <v>0</v>
      </c>
      <c r="G81" s="150">
        <f t="shared" si="14"/>
        <v>484394</v>
      </c>
      <c r="H81" s="112"/>
      <c r="I81" s="112"/>
      <c r="J81" s="108"/>
      <c r="K81" s="108"/>
      <c r="L81" s="100"/>
      <c r="M81" s="100">
        <v>484394</v>
      </c>
    </row>
    <row r="82" spans="1:13" ht="47.25" x14ac:dyDescent="0.25">
      <c r="A82" s="105">
        <v>619</v>
      </c>
      <c r="B82" s="105" t="s">
        <v>206</v>
      </c>
      <c r="C82" s="76" t="s">
        <v>195</v>
      </c>
      <c r="D82" s="142" t="s">
        <v>128</v>
      </c>
      <c r="E82" s="100">
        <v>294728</v>
      </c>
      <c r="F82" s="100">
        <v>0</v>
      </c>
      <c r="G82" s="150">
        <f t="shared" si="14"/>
        <v>289328</v>
      </c>
      <c r="H82" s="112"/>
      <c r="I82" s="112"/>
      <c r="J82" s="108"/>
      <c r="K82" s="108"/>
      <c r="L82" s="100"/>
      <c r="M82" s="100">
        <v>289328</v>
      </c>
    </row>
    <row r="83" spans="1:13" ht="49.5" x14ac:dyDescent="0.25">
      <c r="A83" s="105">
        <v>619</v>
      </c>
      <c r="B83" s="105" t="s">
        <v>206</v>
      </c>
      <c r="C83" s="106" t="s">
        <v>157</v>
      </c>
      <c r="D83" s="142" t="s">
        <v>128</v>
      </c>
      <c r="E83" s="100">
        <v>501177</v>
      </c>
      <c r="F83" s="100">
        <v>0</v>
      </c>
      <c r="G83" s="150">
        <v>501177</v>
      </c>
      <c r="H83" s="112"/>
      <c r="I83" s="112"/>
      <c r="J83" s="108"/>
      <c r="K83" s="108"/>
      <c r="L83" s="100"/>
      <c r="M83" s="100">
        <v>501177</v>
      </c>
    </row>
    <row r="84" spans="1:13" ht="49.5" customHeight="1" x14ac:dyDescent="0.25">
      <c r="A84" s="105">
        <v>619</v>
      </c>
      <c r="B84" s="105" t="s">
        <v>206</v>
      </c>
      <c r="C84" s="106" t="s">
        <v>158</v>
      </c>
      <c r="D84" s="142" t="s">
        <v>128</v>
      </c>
      <c r="E84" s="100">
        <v>536959</v>
      </c>
      <c r="F84" s="100">
        <v>0</v>
      </c>
      <c r="G84" s="150">
        <f t="shared" si="14"/>
        <v>529759</v>
      </c>
      <c r="H84" s="112"/>
      <c r="I84" s="112"/>
      <c r="J84" s="108"/>
      <c r="K84" s="108"/>
      <c r="L84" s="100"/>
      <c r="M84" s="100">
        <v>529759</v>
      </c>
    </row>
    <row r="85" spans="1:13" ht="49.5" x14ac:dyDescent="0.25">
      <c r="A85" s="105">
        <v>619</v>
      </c>
      <c r="B85" s="105" t="s">
        <v>206</v>
      </c>
      <c r="C85" s="106" t="s">
        <v>159</v>
      </c>
      <c r="D85" s="142" t="s">
        <v>128</v>
      </c>
      <c r="E85" s="100">
        <v>656136</v>
      </c>
      <c r="F85" s="100">
        <v>0</v>
      </c>
      <c r="G85" s="150">
        <f t="shared" si="14"/>
        <v>650736</v>
      </c>
      <c r="H85" s="112"/>
      <c r="I85" s="112"/>
      <c r="J85" s="108"/>
      <c r="K85" s="108"/>
      <c r="L85" s="100"/>
      <c r="M85" s="100">
        <v>650736</v>
      </c>
    </row>
    <row r="86" spans="1:13" ht="49.5" x14ac:dyDescent="0.25">
      <c r="A86" s="105">
        <v>619</v>
      </c>
      <c r="B86" s="105" t="s">
        <v>206</v>
      </c>
      <c r="C86" s="106" t="s">
        <v>160</v>
      </c>
      <c r="D86" s="142" t="s">
        <v>128</v>
      </c>
      <c r="E86" s="100">
        <v>370956</v>
      </c>
      <c r="F86" s="100">
        <v>0</v>
      </c>
      <c r="G86" s="150">
        <f t="shared" si="14"/>
        <v>366756</v>
      </c>
      <c r="H86" s="112"/>
      <c r="I86" s="112"/>
      <c r="J86" s="108"/>
      <c r="K86" s="108"/>
      <c r="L86" s="100"/>
      <c r="M86" s="100">
        <v>366756</v>
      </c>
    </row>
    <row r="87" spans="1:13" ht="33" x14ac:dyDescent="0.25">
      <c r="A87" s="129"/>
      <c r="B87" s="129"/>
      <c r="C87" s="114" t="s">
        <v>29</v>
      </c>
      <c r="D87" s="146"/>
      <c r="E87" s="97">
        <f>ROUND(SUM(E88),2)</f>
        <v>53728</v>
      </c>
      <c r="F87" s="97">
        <f>ROUND(SUM(F88),2)</f>
        <v>26864</v>
      </c>
      <c r="G87" s="88">
        <f>ROUND(SUM(H87:M87),2)</f>
        <v>26864</v>
      </c>
      <c r="H87" s="97">
        <f>ROUND(SUM(H88),2)</f>
        <v>0</v>
      </c>
      <c r="I87" s="97">
        <f>ROUND(SUM(I88),2)</f>
        <v>26864</v>
      </c>
      <c r="J87" s="97">
        <f>ROUND(SUM(J88),2)</f>
        <v>0</v>
      </c>
      <c r="K87" s="97">
        <f>ROUND(SUM(K88),2)</f>
        <v>0</v>
      </c>
      <c r="L87" s="97">
        <f>ROUND(SUM(L88),2)</f>
        <v>0</v>
      </c>
      <c r="M87" s="97"/>
    </row>
    <row r="88" spans="1:13" ht="33" x14ac:dyDescent="0.25">
      <c r="A88" s="98">
        <v>738</v>
      </c>
      <c r="B88" s="98" t="s">
        <v>30</v>
      </c>
      <c r="C88" s="131" t="s">
        <v>136</v>
      </c>
      <c r="D88" s="141" t="s">
        <v>135</v>
      </c>
      <c r="E88" s="100">
        <v>53728</v>
      </c>
      <c r="F88" s="116">
        <v>26864</v>
      </c>
      <c r="G88" s="88">
        <v>26864</v>
      </c>
      <c r="H88" s="100"/>
      <c r="I88" s="100">
        <v>26864</v>
      </c>
      <c r="J88" s="100"/>
      <c r="K88" s="100"/>
      <c r="L88" s="100"/>
      <c r="M88" s="100"/>
    </row>
    <row r="89" spans="1:13" ht="28.5" customHeight="1" x14ac:dyDescent="0.25">
      <c r="A89" s="77"/>
      <c r="H89" s="78"/>
    </row>
    <row r="90" spans="1:13" ht="23.25" customHeight="1" x14ac:dyDescent="0.25">
      <c r="A90" s="77"/>
      <c r="B90" s="84"/>
      <c r="C90" s="76" t="s">
        <v>137</v>
      </c>
      <c r="D90" s="84"/>
      <c r="E90" s="84"/>
      <c r="H90" s="83"/>
    </row>
    <row r="91" spans="1:13" ht="31.5" customHeight="1" x14ac:dyDescent="0.25">
      <c r="A91" s="77"/>
      <c r="B91" s="84"/>
      <c r="C91" s="76" t="s">
        <v>166</v>
      </c>
      <c r="D91" s="84"/>
      <c r="E91" s="84"/>
      <c r="H91" s="83"/>
    </row>
    <row r="92" spans="1:13" ht="12.75" customHeight="1" x14ac:dyDescent="0.25">
      <c r="A92" s="77"/>
      <c r="B92" s="84"/>
      <c r="D92" s="84"/>
      <c r="E92" s="84"/>
      <c r="H92" s="83"/>
    </row>
    <row r="93" spans="1:13" ht="12.75" customHeight="1" x14ac:dyDescent="0.25">
      <c r="A93" s="77"/>
      <c r="B93" s="84"/>
      <c r="D93" s="84"/>
      <c r="E93" s="84"/>
      <c r="H93" s="83"/>
    </row>
    <row r="94" spans="1:13" s="136" customFormat="1" x14ac:dyDescent="0.25">
      <c r="A94" s="135"/>
      <c r="B94" s="135"/>
      <c r="C94" s="136" t="s">
        <v>137</v>
      </c>
      <c r="D94" s="135"/>
      <c r="E94" s="135"/>
      <c r="G94" s="193"/>
      <c r="H94" s="193"/>
      <c r="I94" s="193"/>
      <c r="J94" s="193"/>
    </row>
    <row r="95" spans="1:13" s="136" customFormat="1" x14ac:dyDescent="0.25">
      <c r="A95" s="193" t="s">
        <v>74</v>
      </c>
      <c r="B95" s="193"/>
      <c r="C95" s="193" t="s">
        <v>139</v>
      </c>
      <c r="D95" s="193"/>
      <c r="E95" s="193"/>
      <c r="F95" s="193"/>
      <c r="G95" s="201" t="s">
        <v>140</v>
      </c>
      <c r="H95" s="201"/>
      <c r="I95" s="201"/>
      <c r="J95" s="201"/>
    </row>
    <row r="96" spans="1:13" s="136" customFormat="1" x14ac:dyDescent="0.25">
      <c r="A96" s="135"/>
      <c r="B96" s="135"/>
      <c r="C96" s="137" t="s">
        <v>124</v>
      </c>
      <c r="F96" s="138"/>
      <c r="H96" s="201" t="s">
        <v>125</v>
      </c>
      <c r="I96" s="201"/>
      <c r="J96" s="201"/>
    </row>
    <row r="97" spans="1:2" s="136" customFormat="1" ht="12.75" customHeight="1" x14ac:dyDescent="0.25">
      <c r="A97" s="135"/>
      <c r="B97" s="135"/>
    </row>
  </sheetData>
  <mergeCells count="22">
    <mergeCell ref="M6:M7"/>
    <mergeCell ref="H5:M5"/>
    <mergeCell ref="H96:J96"/>
    <mergeCell ref="L6:L7"/>
    <mergeCell ref="A95:B95"/>
    <mergeCell ref="C95:F95"/>
    <mergeCell ref="E5:E7"/>
    <mergeCell ref="D5:D7"/>
    <mergeCell ref="F5:F7"/>
    <mergeCell ref="C5:C7"/>
    <mergeCell ref="A5:A7"/>
    <mergeCell ref="B5:B7"/>
    <mergeCell ref="G5:G7"/>
    <mergeCell ref="K6:K7"/>
    <mergeCell ref="G95:J95"/>
    <mergeCell ref="A2:J2"/>
    <mergeCell ref="A4:J4"/>
    <mergeCell ref="A3:K3"/>
    <mergeCell ref="G94:J94"/>
    <mergeCell ref="J6:J7"/>
    <mergeCell ref="H6:H7"/>
    <mergeCell ref="I6:I7"/>
  </mergeCells>
  <phoneticPr fontId="24" type="noConversion"/>
  <pageMargins left="0.31496062992125984" right="0.11811023622047245" top="0.74803149606299213" bottom="0.74803149606299213" header="0.31496062992125984" footer="0.31496062992125984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G11" sqref="G11"/>
    </sheetView>
  </sheetViews>
  <sheetFormatPr defaultRowHeight="15" x14ac:dyDescent="0.25"/>
  <cols>
    <col min="1" max="1" width="16.42578125" customWidth="1"/>
  </cols>
  <sheetData>
    <row r="1" spans="1:2" x14ac:dyDescent="0.25">
      <c r="A1">
        <v>550800</v>
      </c>
    </row>
    <row r="2" spans="1:2" x14ac:dyDescent="0.25">
      <c r="A2">
        <v>242523</v>
      </c>
    </row>
    <row r="3" spans="1:2" x14ac:dyDescent="0.25">
      <c r="A3">
        <v>61823</v>
      </c>
    </row>
    <row r="4" spans="1:2" x14ac:dyDescent="0.25">
      <c r="A4">
        <v>55001</v>
      </c>
    </row>
    <row r="5" spans="1:2" x14ac:dyDescent="0.25">
      <c r="A5">
        <v>8026200</v>
      </c>
    </row>
    <row r="6" spans="1:2" x14ac:dyDescent="0.25">
      <c r="A6">
        <v>2421200</v>
      </c>
    </row>
    <row r="7" spans="1:2" x14ac:dyDescent="0.25">
      <c r="A7">
        <v>7808126</v>
      </c>
    </row>
    <row r="8" spans="1:2" x14ac:dyDescent="0.25">
      <c r="A8">
        <v>361000</v>
      </c>
    </row>
    <row r="9" spans="1:2" x14ac:dyDescent="0.25">
      <c r="A9">
        <v>195670</v>
      </c>
    </row>
    <row r="10" spans="1:2" x14ac:dyDescent="0.25">
      <c r="A10">
        <v>3784960</v>
      </c>
    </row>
    <row r="11" spans="1:2" x14ac:dyDescent="0.25">
      <c r="A11" s="74">
        <v>3579874</v>
      </c>
    </row>
    <row r="12" spans="1:2" x14ac:dyDescent="0.25">
      <c r="A12" s="73">
        <f>SUM(A1:A11)</f>
        <v>27087177</v>
      </c>
      <c r="B12" t="s">
        <v>127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6"/>
  <sheetViews>
    <sheetView topLeftCell="A70" workbookViewId="0">
      <selection activeCell="D75" sqref="D75"/>
    </sheetView>
  </sheetViews>
  <sheetFormatPr defaultRowHeight="12" x14ac:dyDescent="0.25"/>
  <cols>
    <col min="1" max="1" width="3.140625" style="11" customWidth="1"/>
    <col min="2" max="2" width="3.140625" style="24" customWidth="1"/>
    <col min="3" max="3" width="40" style="11" customWidth="1"/>
    <col min="4" max="4" width="5.7109375" style="25" customWidth="1"/>
    <col min="5" max="5" width="9.85546875" style="11" customWidth="1"/>
    <col min="6" max="6" width="7.7109375" style="11" customWidth="1"/>
    <col min="7" max="7" width="6" style="11" customWidth="1"/>
    <col min="8" max="8" width="5.85546875" style="11" customWidth="1"/>
    <col min="9" max="9" width="7.28515625" style="11" customWidth="1"/>
    <col min="10" max="10" width="7" style="11" customWidth="1"/>
    <col min="11" max="11" width="7.5703125" style="11" customWidth="1"/>
    <col min="12" max="12" width="8.140625" style="11" customWidth="1"/>
    <col min="13" max="13" width="6.7109375" style="11" customWidth="1"/>
    <col min="14" max="14" width="6.5703125" style="11" customWidth="1"/>
    <col min="15" max="15" width="6" style="11" customWidth="1"/>
    <col min="16" max="16" width="7.28515625" style="11" customWidth="1"/>
    <col min="17" max="17" width="6.5703125" style="11" customWidth="1"/>
    <col min="18" max="234" width="8.85546875" style="11"/>
    <col min="235" max="235" width="2.85546875" style="11" customWidth="1"/>
    <col min="236" max="236" width="3.5703125" style="11" customWidth="1"/>
    <col min="237" max="237" width="20.140625" style="11" customWidth="1"/>
    <col min="238" max="238" width="2.85546875" style="11" customWidth="1"/>
    <col min="239" max="239" width="8" style="11" customWidth="1"/>
    <col min="240" max="240" width="7.42578125" style="11" customWidth="1"/>
    <col min="241" max="241" width="6" style="11" bestFit="1" customWidth="1"/>
    <col min="242" max="242" width="6.28515625" style="11" customWidth="1"/>
    <col min="243" max="243" width="6" style="11" customWidth="1"/>
    <col min="244" max="244" width="8.28515625" style="11" customWidth="1"/>
    <col min="245" max="245" width="5.28515625" style="11" customWidth="1"/>
    <col min="246" max="246" width="8.140625" style="11" customWidth="1"/>
    <col min="247" max="247" width="6" style="11" customWidth="1"/>
    <col min="248" max="248" width="4" style="11" customWidth="1"/>
    <col min="249" max="249" width="9.140625" style="11" customWidth="1"/>
    <col min="250" max="250" width="7" style="11" customWidth="1"/>
    <col min="251" max="251" width="6" style="11" customWidth="1"/>
    <col min="252" max="252" width="6.28515625" style="11" customWidth="1"/>
    <col min="253" max="253" width="5.85546875" style="11" customWidth="1"/>
    <col min="254" max="254" width="7.85546875" style="11" customWidth="1"/>
    <col min="255" max="255" width="5.7109375" style="11" customWidth="1"/>
    <col min="256" max="257" width="6.7109375" style="11" customWidth="1"/>
    <col min="258" max="490" width="8.85546875" style="11"/>
    <col min="491" max="491" width="2.85546875" style="11" customWidth="1"/>
    <col min="492" max="492" width="3.5703125" style="11" customWidth="1"/>
    <col min="493" max="493" width="20.140625" style="11" customWidth="1"/>
    <col min="494" max="494" width="2.85546875" style="11" customWidth="1"/>
    <col min="495" max="495" width="8" style="11" customWidth="1"/>
    <col min="496" max="496" width="7.42578125" style="11" customWidth="1"/>
    <col min="497" max="497" width="6" style="11" bestFit="1" customWidth="1"/>
    <col min="498" max="498" width="6.28515625" style="11" customWidth="1"/>
    <col min="499" max="499" width="6" style="11" customWidth="1"/>
    <col min="500" max="500" width="8.28515625" style="11" customWidth="1"/>
    <col min="501" max="501" width="5.28515625" style="11" customWidth="1"/>
    <col min="502" max="502" width="8.140625" style="11" customWidth="1"/>
    <col min="503" max="503" width="6" style="11" customWidth="1"/>
    <col min="504" max="504" width="4" style="11" customWidth="1"/>
    <col min="505" max="505" width="9.140625" style="11" customWidth="1"/>
    <col min="506" max="506" width="7" style="11" customWidth="1"/>
    <col min="507" max="507" width="6" style="11" customWidth="1"/>
    <col min="508" max="508" width="6.28515625" style="11" customWidth="1"/>
    <col min="509" max="509" width="5.85546875" style="11" customWidth="1"/>
    <col min="510" max="510" width="7.85546875" style="11" customWidth="1"/>
    <col min="511" max="511" width="5.7109375" style="11" customWidth="1"/>
    <col min="512" max="513" width="6.7109375" style="11" customWidth="1"/>
    <col min="514" max="746" width="8.85546875" style="11"/>
    <col min="747" max="747" width="2.85546875" style="11" customWidth="1"/>
    <col min="748" max="748" width="3.5703125" style="11" customWidth="1"/>
    <col min="749" max="749" width="20.140625" style="11" customWidth="1"/>
    <col min="750" max="750" width="2.85546875" style="11" customWidth="1"/>
    <col min="751" max="751" width="8" style="11" customWidth="1"/>
    <col min="752" max="752" width="7.42578125" style="11" customWidth="1"/>
    <col min="753" max="753" width="6" style="11" bestFit="1" customWidth="1"/>
    <col min="754" max="754" width="6.28515625" style="11" customWidth="1"/>
    <col min="755" max="755" width="6" style="11" customWidth="1"/>
    <col min="756" max="756" width="8.28515625" style="11" customWidth="1"/>
    <col min="757" max="757" width="5.28515625" style="11" customWidth="1"/>
    <col min="758" max="758" width="8.140625" style="11" customWidth="1"/>
    <col min="759" max="759" width="6" style="11" customWidth="1"/>
    <col min="760" max="760" width="4" style="11" customWidth="1"/>
    <col min="761" max="761" width="9.140625" style="11" customWidth="1"/>
    <col min="762" max="762" width="7" style="11" customWidth="1"/>
    <col min="763" max="763" width="6" style="11" customWidth="1"/>
    <col min="764" max="764" width="6.28515625" style="11" customWidth="1"/>
    <col min="765" max="765" width="5.85546875" style="11" customWidth="1"/>
    <col min="766" max="766" width="7.85546875" style="11" customWidth="1"/>
    <col min="767" max="767" width="5.7109375" style="11" customWidth="1"/>
    <col min="768" max="769" width="6.7109375" style="11" customWidth="1"/>
    <col min="770" max="1002" width="8.85546875" style="11"/>
    <col min="1003" max="1003" width="2.85546875" style="11" customWidth="1"/>
    <col min="1004" max="1004" width="3.5703125" style="11" customWidth="1"/>
    <col min="1005" max="1005" width="20.140625" style="11" customWidth="1"/>
    <col min="1006" max="1006" width="2.85546875" style="11" customWidth="1"/>
    <col min="1007" max="1007" width="8" style="11" customWidth="1"/>
    <col min="1008" max="1008" width="7.42578125" style="11" customWidth="1"/>
    <col min="1009" max="1009" width="6" style="11" bestFit="1" customWidth="1"/>
    <col min="1010" max="1010" width="6.28515625" style="11" customWidth="1"/>
    <col min="1011" max="1011" width="6" style="11" customWidth="1"/>
    <col min="1012" max="1012" width="8.28515625" style="11" customWidth="1"/>
    <col min="1013" max="1013" width="5.28515625" style="11" customWidth="1"/>
    <col min="1014" max="1014" width="8.140625" style="11" customWidth="1"/>
    <col min="1015" max="1015" width="6" style="11" customWidth="1"/>
    <col min="1016" max="1016" width="4" style="11" customWidth="1"/>
    <col min="1017" max="1017" width="9.140625" style="11" customWidth="1"/>
    <col min="1018" max="1018" width="7" style="11" customWidth="1"/>
    <col min="1019" max="1019" width="6" style="11" customWidth="1"/>
    <col min="1020" max="1020" width="6.28515625" style="11" customWidth="1"/>
    <col min="1021" max="1021" width="5.85546875" style="11" customWidth="1"/>
    <col min="1022" max="1022" width="7.85546875" style="11" customWidth="1"/>
    <col min="1023" max="1023" width="5.7109375" style="11" customWidth="1"/>
    <col min="1024" max="1025" width="6.7109375" style="11" customWidth="1"/>
    <col min="1026" max="1258" width="8.85546875" style="11"/>
    <col min="1259" max="1259" width="2.85546875" style="11" customWidth="1"/>
    <col min="1260" max="1260" width="3.5703125" style="11" customWidth="1"/>
    <col min="1261" max="1261" width="20.140625" style="11" customWidth="1"/>
    <col min="1262" max="1262" width="2.85546875" style="11" customWidth="1"/>
    <col min="1263" max="1263" width="8" style="11" customWidth="1"/>
    <col min="1264" max="1264" width="7.42578125" style="11" customWidth="1"/>
    <col min="1265" max="1265" width="6" style="11" bestFit="1" customWidth="1"/>
    <col min="1266" max="1266" width="6.28515625" style="11" customWidth="1"/>
    <col min="1267" max="1267" width="6" style="11" customWidth="1"/>
    <col min="1268" max="1268" width="8.28515625" style="11" customWidth="1"/>
    <col min="1269" max="1269" width="5.28515625" style="11" customWidth="1"/>
    <col min="1270" max="1270" width="8.140625" style="11" customWidth="1"/>
    <col min="1271" max="1271" width="6" style="11" customWidth="1"/>
    <col min="1272" max="1272" width="4" style="11" customWidth="1"/>
    <col min="1273" max="1273" width="9.140625" style="11" customWidth="1"/>
    <col min="1274" max="1274" width="7" style="11" customWidth="1"/>
    <col min="1275" max="1275" width="6" style="11" customWidth="1"/>
    <col min="1276" max="1276" width="6.28515625" style="11" customWidth="1"/>
    <col min="1277" max="1277" width="5.85546875" style="11" customWidth="1"/>
    <col min="1278" max="1278" width="7.85546875" style="11" customWidth="1"/>
    <col min="1279" max="1279" width="5.7109375" style="11" customWidth="1"/>
    <col min="1280" max="1281" width="6.7109375" style="11" customWidth="1"/>
    <col min="1282" max="1514" width="8.85546875" style="11"/>
    <col min="1515" max="1515" width="2.85546875" style="11" customWidth="1"/>
    <col min="1516" max="1516" width="3.5703125" style="11" customWidth="1"/>
    <col min="1517" max="1517" width="20.140625" style="11" customWidth="1"/>
    <col min="1518" max="1518" width="2.85546875" style="11" customWidth="1"/>
    <col min="1519" max="1519" width="8" style="11" customWidth="1"/>
    <col min="1520" max="1520" width="7.42578125" style="11" customWidth="1"/>
    <col min="1521" max="1521" width="6" style="11" bestFit="1" customWidth="1"/>
    <col min="1522" max="1522" width="6.28515625" style="11" customWidth="1"/>
    <col min="1523" max="1523" width="6" style="11" customWidth="1"/>
    <col min="1524" max="1524" width="8.28515625" style="11" customWidth="1"/>
    <col min="1525" max="1525" width="5.28515625" style="11" customWidth="1"/>
    <col min="1526" max="1526" width="8.140625" style="11" customWidth="1"/>
    <col min="1527" max="1527" width="6" style="11" customWidth="1"/>
    <col min="1528" max="1528" width="4" style="11" customWidth="1"/>
    <col min="1529" max="1529" width="9.140625" style="11" customWidth="1"/>
    <col min="1530" max="1530" width="7" style="11" customWidth="1"/>
    <col min="1531" max="1531" width="6" style="11" customWidth="1"/>
    <col min="1532" max="1532" width="6.28515625" style="11" customWidth="1"/>
    <col min="1533" max="1533" width="5.85546875" style="11" customWidth="1"/>
    <col min="1534" max="1534" width="7.85546875" style="11" customWidth="1"/>
    <col min="1535" max="1535" width="5.7109375" style="11" customWidth="1"/>
    <col min="1536" max="1537" width="6.7109375" style="11" customWidth="1"/>
    <col min="1538" max="1770" width="8.85546875" style="11"/>
    <col min="1771" max="1771" width="2.85546875" style="11" customWidth="1"/>
    <col min="1772" max="1772" width="3.5703125" style="11" customWidth="1"/>
    <col min="1773" max="1773" width="20.140625" style="11" customWidth="1"/>
    <col min="1774" max="1774" width="2.85546875" style="11" customWidth="1"/>
    <col min="1775" max="1775" width="8" style="11" customWidth="1"/>
    <col min="1776" max="1776" width="7.42578125" style="11" customWidth="1"/>
    <col min="1777" max="1777" width="6" style="11" bestFit="1" customWidth="1"/>
    <col min="1778" max="1778" width="6.28515625" style="11" customWidth="1"/>
    <col min="1779" max="1779" width="6" style="11" customWidth="1"/>
    <col min="1780" max="1780" width="8.28515625" style="11" customWidth="1"/>
    <col min="1781" max="1781" width="5.28515625" style="11" customWidth="1"/>
    <col min="1782" max="1782" width="8.140625" style="11" customWidth="1"/>
    <col min="1783" max="1783" width="6" style="11" customWidth="1"/>
    <col min="1784" max="1784" width="4" style="11" customWidth="1"/>
    <col min="1785" max="1785" width="9.140625" style="11" customWidth="1"/>
    <col min="1786" max="1786" width="7" style="11" customWidth="1"/>
    <col min="1787" max="1787" width="6" style="11" customWidth="1"/>
    <col min="1788" max="1788" width="6.28515625" style="11" customWidth="1"/>
    <col min="1789" max="1789" width="5.85546875" style="11" customWidth="1"/>
    <col min="1790" max="1790" width="7.85546875" style="11" customWidth="1"/>
    <col min="1791" max="1791" width="5.7109375" style="11" customWidth="1"/>
    <col min="1792" max="1793" width="6.7109375" style="11" customWidth="1"/>
    <col min="1794" max="2026" width="8.85546875" style="11"/>
    <col min="2027" max="2027" width="2.85546875" style="11" customWidth="1"/>
    <col min="2028" max="2028" width="3.5703125" style="11" customWidth="1"/>
    <col min="2029" max="2029" width="20.140625" style="11" customWidth="1"/>
    <col min="2030" max="2030" width="2.85546875" style="11" customWidth="1"/>
    <col min="2031" max="2031" width="8" style="11" customWidth="1"/>
    <col min="2032" max="2032" width="7.42578125" style="11" customWidth="1"/>
    <col min="2033" max="2033" width="6" style="11" bestFit="1" customWidth="1"/>
    <col min="2034" max="2034" width="6.28515625" style="11" customWidth="1"/>
    <col min="2035" max="2035" width="6" style="11" customWidth="1"/>
    <col min="2036" max="2036" width="8.28515625" style="11" customWidth="1"/>
    <col min="2037" max="2037" width="5.28515625" style="11" customWidth="1"/>
    <col min="2038" max="2038" width="8.140625" style="11" customWidth="1"/>
    <col min="2039" max="2039" width="6" style="11" customWidth="1"/>
    <col min="2040" max="2040" width="4" style="11" customWidth="1"/>
    <col min="2041" max="2041" width="9.140625" style="11" customWidth="1"/>
    <col min="2042" max="2042" width="7" style="11" customWidth="1"/>
    <col min="2043" max="2043" width="6" style="11" customWidth="1"/>
    <col min="2044" max="2044" width="6.28515625" style="11" customWidth="1"/>
    <col min="2045" max="2045" width="5.85546875" style="11" customWidth="1"/>
    <col min="2046" max="2046" width="7.85546875" style="11" customWidth="1"/>
    <col min="2047" max="2047" width="5.7109375" style="11" customWidth="1"/>
    <col min="2048" max="2049" width="6.7109375" style="11" customWidth="1"/>
    <col min="2050" max="2282" width="8.85546875" style="11"/>
    <col min="2283" max="2283" width="2.85546875" style="11" customWidth="1"/>
    <col min="2284" max="2284" width="3.5703125" style="11" customWidth="1"/>
    <col min="2285" max="2285" width="20.140625" style="11" customWidth="1"/>
    <col min="2286" max="2286" width="2.85546875" style="11" customWidth="1"/>
    <col min="2287" max="2287" width="8" style="11" customWidth="1"/>
    <col min="2288" max="2288" width="7.42578125" style="11" customWidth="1"/>
    <col min="2289" max="2289" width="6" style="11" bestFit="1" customWidth="1"/>
    <col min="2290" max="2290" width="6.28515625" style="11" customWidth="1"/>
    <col min="2291" max="2291" width="6" style="11" customWidth="1"/>
    <col min="2292" max="2292" width="8.28515625" style="11" customWidth="1"/>
    <col min="2293" max="2293" width="5.28515625" style="11" customWidth="1"/>
    <col min="2294" max="2294" width="8.140625" style="11" customWidth="1"/>
    <col min="2295" max="2295" width="6" style="11" customWidth="1"/>
    <col min="2296" max="2296" width="4" style="11" customWidth="1"/>
    <col min="2297" max="2297" width="9.140625" style="11" customWidth="1"/>
    <col min="2298" max="2298" width="7" style="11" customWidth="1"/>
    <col min="2299" max="2299" width="6" style="11" customWidth="1"/>
    <col min="2300" max="2300" width="6.28515625" style="11" customWidth="1"/>
    <col min="2301" max="2301" width="5.85546875" style="11" customWidth="1"/>
    <col min="2302" max="2302" width="7.85546875" style="11" customWidth="1"/>
    <col min="2303" max="2303" width="5.7109375" style="11" customWidth="1"/>
    <col min="2304" max="2305" width="6.7109375" style="11" customWidth="1"/>
    <col min="2306" max="2538" width="8.85546875" style="11"/>
    <col min="2539" max="2539" width="2.85546875" style="11" customWidth="1"/>
    <col min="2540" max="2540" width="3.5703125" style="11" customWidth="1"/>
    <col min="2541" max="2541" width="20.140625" style="11" customWidth="1"/>
    <col min="2542" max="2542" width="2.85546875" style="11" customWidth="1"/>
    <col min="2543" max="2543" width="8" style="11" customWidth="1"/>
    <col min="2544" max="2544" width="7.42578125" style="11" customWidth="1"/>
    <col min="2545" max="2545" width="6" style="11" bestFit="1" customWidth="1"/>
    <col min="2546" max="2546" width="6.28515625" style="11" customWidth="1"/>
    <col min="2547" max="2547" width="6" style="11" customWidth="1"/>
    <col min="2548" max="2548" width="8.28515625" style="11" customWidth="1"/>
    <col min="2549" max="2549" width="5.28515625" style="11" customWidth="1"/>
    <col min="2550" max="2550" width="8.140625" style="11" customWidth="1"/>
    <col min="2551" max="2551" width="6" style="11" customWidth="1"/>
    <col min="2552" max="2552" width="4" style="11" customWidth="1"/>
    <col min="2553" max="2553" width="9.140625" style="11" customWidth="1"/>
    <col min="2554" max="2554" width="7" style="11" customWidth="1"/>
    <col min="2555" max="2555" width="6" style="11" customWidth="1"/>
    <col min="2556" max="2556" width="6.28515625" style="11" customWidth="1"/>
    <col min="2557" max="2557" width="5.85546875" style="11" customWidth="1"/>
    <col min="2558" max="2558" width="7.85546875" style="11" customWidth="1"/>
    <col min="2559" max="2559" width="5.7109375" style="11" customWidth="1"/>
    <col min="2560" max="2561" width="6.7109375" style="11" customWidth="1"/>
    <col min="2562" max="2794" width="8.85546875" style="11"/>
    <col min="2795" max="2795" width="2.85546875" style="11" customWidth="1"/>
    <col min="2796" max="2796" width="3.5703125" style="11" customWidth="1"/>
    <col min="2797" max="2797" width="20.140625" style="11" customWidth="1"/>
    <col min="2798" max="2798" width="2.85546875" style="11" customWidth="1"/>
    <col min="2799" max="2799" width="8" style="11" customWidth="1"/>
    <col min="2800" max="2800" width="7.42578125" style="11" customWidth="1"/>
    <col min="2801" max="2801" width="6" style="11" bestFit="1" customWidth="1"/>
    <col min="2802" max="2802" width="6.28515625" style="11" customWidth="1"/>
    <col min="2803" max="2803" width="6" style="11" customWidth="1"/>
    <col min="2804" max="2804" width="8.28515625" style="11" customWidth="1"/>
    <col min="2805" max="2805" width="5.28515625" style="11" customWidth="1"/>
    <col min="2806" max="2806" width="8.140625" style="11" customWidth="1"/>
    <col min="2807" max="2807" width="6" style="11" customWidth="1"/>
    <col min="2808" max="2808" width="4" style="11" customWidth="1"/>
    <col min="2809" max="2809" width="9.140625" style="11" customWidth="1"/>
    <col min="2810" max="2810" width="7" style="11" customWidth="1"/>
    <col min="2811" max="2811" width="6" style="11" customWidth="1"/>
    <col min="2812" max="2812" width="6.28515625" style="11" customWidth="1"/>
    <col min="2813" max="2813" width="5.85546875" style="11" customWidth="1"/>
    <col min="2814" max="2814" width="7.85546875" style="11" customWidth="1"/>
    <col min="2815" max="2815" width="5.7109375" style="11" customWidth="1"/>
    <col min="2816" max="2817" width="6.7109375" style="11" customWidth="1"/>
    <col min="2818" max="3050" width="8.85546875" style="11"/>
    <col min="3051" max="3051" width="2.85546875" style="11" customWidth="1"/>
    <col min="3052" max="3052" width="3.5703125" style="11" customWidth="1"/>
    <col min="3053" max="3053" width="20.140625" style="11" customWidth="1"/>
    <col min="3054" max="3054" width="2.85546875" style="11" customWidth="1"/>
    <col min="3055" max="3055" width="8" style="11" customWidth="1"/>
    <col min="3056" max="3056" width="7.42578125" style="11" customWidth="1"/>
    <col min="3057" max="3057" width="6" style="11" bestFit="1" customWidth="1"/>
    <col min="3058" max="3058" width="6.28515625" style="11" customWidth="1"/>
    <col min="3059" max="3059" width="6" style="11" customWidth="1"/>
    <col min="3060" max="3060" width="8.28515625" style="11" customWidth="1"/>
    <col min="3061" max="3061" width="5.28515625" style="11" customWidth="1"/>
    <col min="3062" max="3062" width="8.140625" style="11" customWidth="1"/>
    <col min="3063" max="3063" width="6" style="11" customWidth="1"/>
    <col min="3064" max="3064" width="4" style="11" customWidth="1"/>
    <col min="3065" max="3065" width="9.140625" style="11" customWidth="1"/>
    <col min="3066" max="3066" width="7" style="11" customWidth="1"/>
    <col min="3067" max="3067" width="6" style="11" customWidth="1"/>
    <col min="3068" max="3068" width="6.28515625" style="11" customWidth="1"/>
    <col min="3069" max="3069" width="5.85546875" style="11" customWidth="1"/>
    <col min="3070" max="3070" width="7.85546875" style="11" customWidth="1"/>
    <col min="3071" max="3071" width="5.7109375" style="11" customWidth="1"/>
    <col min="3072" max="3073" width="6.7109375" style="11" customWidth="1"/>
    <col min="3074" max="3306" width="8.85546875" style="11"/>
    <col min="3307" max="3307" width="2.85546875" style="11" customWidth="1"/>
    <col min="3308" max="3308" width="3.5703125" style="11" customWidth="1"/>
    <col min="3309" max="3309" width="20.140625" style="11" customWidth="1"/>
    <col min="3310" max="3310" width="2.85546875" style="11" customWidth="1"/>
    <col min="3311" max="3311" width="8" style="11" customWidth="1"/>
    <col min="3312" max="3312" width="7.42578125" style="11" customWidth="1"/>
    <col min="3313" max="3313" width="6" style="11" bestFit="1" customWidth="1"/>
    <col min="3314" max="3314" width="6.28515625" style="11" customWidth="1"/>
    <col min="3315" max="3315" width="6" style="11" customWidth="1"/>
    <col min="3316" max="3316" width="8.28515625" style="11" customWidth="1"/>
    <col min="3317" max="3317" width="5.28515625" style="11" customWidth="1"/>
    <col min="3318" max="3318" width="8.140625" style="11" customWidth="1"/>
    <col min="3319" max="3319" width="6" style="11" customWidth="1"/>
    <col min="3320" max="3320" width="4" style="11" customWidth="1"/>
    <col min="3321" max="3321" width="9.140625" style="11" customWidth="1"/>
    <col min="3322" max="3322" width="7" style="11" customWidth="1"/>
    <col min="3323" max="3323" width="6" style="11" customWidth="1"/>
    <col min="3324" max="3324" width="6.28515625" style="11" customWidth="1"/>
    <col min="3325" max="3325" width="5.85546875" style="11" customWidth="1"/>
    <col min="3326" max="3326" width="7.85546875" style="11" customWidth="1"/>
    <col min="3327" max="3327" width="5.7109375" style="11" customWidth="1"/>
    <col min="3328" max="3329" width="6.7109375" style="11" customWidth="1"/>
    <col min="3330" max="3562" width="8.85546875" style="11"/>
    <col min="3563" max="3563" width="2.85546875" style="11" customWidth="1"/>
    <col min="3564" max="3564" width="3.5703125" style="11" customWidth="1"/>
    <col min="3565" max="3565" width="20.140625" style="11" customWidth="1"/>
    <col min="3566" max="3566" width="2.85546875" style="11" customWidth="1"/>
    <col min="3567" max="3567" width="8" style="11" customWidth="1"/>
    <col min="3568" max="3568" width="7.42578125" style="11" customWidth="1"/>
    <col min="3569" max="3569" width="6" style="11" bestFit="1" customWidth="1"/>
    <col min="3570" max="3570" width="6.28515625" style="11" customWidth="1"/>
    <col min="3571" max="3571" width="6" style="11" customWidth="1"/>
    <col min="3572" max="3572" width="8.28515625" style="11" customWidth="1"/>
    <col min="3573" max="3573" width="5.28515625" style="11" customWidth="1"/>
    <col min="3574" max="3574" width="8.140625" style="11" customWidth="1"/>
    <col min="3575" max="3575" width="6" style="11" customWidth="1"/>
    <col min="3576" max="3576" width="4" style="11" customWidth="1"/>
    <col min="3577" max="3577" width="9.140625" style="11" customWidth="1"/>
    <col min="3578" max="3578" width="7" style="11" customWidth="1"/>
    <col min="3579" max="3579" width="6" style="11" customWidth="1"/>
    <col min="3580" max="3580" width="6.28515625" style="11" customWidth="1"/>
    <col min="3581" max="3581" width="5.85546875" style="11" customWidth="1"/>
    <col min="3582" max="3582" width="7.85546875" style="11" customWidth="1"/>
    <col min="3583" max="3583" width="5.7109375" style="11" customWidth="1"/>
    <col min="3584" max="3585" width="6.7109375" style="11" customWidth="1"/>
    <col min="3586" max="3818" width="8.85546875" style="11"/>
    <col min="3819" max="3819" width="2.85546875" style="11" customWidth="1"/>
    <col min="3820" max="3820" width="3.5703125" style="11" customWidth="1"/>
    <col min="3821" max="3821" width="20.140625" style="11" customWidth="1"/>
    <col min="3822" max="3822" width="2.85546875" style="11" customWidth="1"/>
    <col min="3823" max="3823" width="8" style="11" customWidth="1"/>
    <col min="3824" max="3824" width="7.42578125" style="11" customWidth="1"/>
    <col min="3825" max="3825" width="6" style="11" bestFit="1" customWidth="1"/>
    <col min="3826" max="3826" width="6.28515625" style="11" customWidth="1"/>
    <col min="3827" max="3827" width="6" style="11" customWidth="1"/>
    <col min="3828" max="3828" width="8.28515625" style="11" customWidth="1"/>
    <col min="3829" max="3829" width="5.28515625" style="11" customWidth="1"/>
    <col min="3830" max="3830" width="8.140625" style="11" customWidth="1"/>
    <col min="3831" max="3831" width="6" style="11" customWidth="1"/>
    <col min="3832" max="3832" width="4" style="11" customWidth="1"/>
    <col min="3833" max="3833" width="9.140625" style="11" customWidth="1"/>
    <col min="3834" max="3834" width="7" style="11" customWidth="1"/>
    <col min="3835" max="3835" width="6" style="11" customWidth="1"/>
    <col min="3836" max="3836" width="6.28515625" style="11" customWidth="1"/>
    <col min="3837" max="3837" width="5.85546875" style="11" customWidth="1"/>
    <col min="3838" max="3838" width="7.85546875" style="11" customWidth="1"/>
    <col min="3839" max="3839" width="5.7109375" style="11" customWidth="1"/>
    <col min="3840" max="3841" width="6.7109375" style="11" customWidth="1"/>
    <col min="3842" max="4074" width="8.85546875" style="11"/>
    <col min="4075" max="4075" width="2.85546875" style="11" customWidth="1"/>
    <col min="4076" max="4076" width="3.5703125" style="11" customWidth="1"/>
    <col min="4077" max="4077" width="20.140625" style="11" customWidth="1"/>
    <col min="4078" max="4078" width="2.85546875" style="11" customWidth="1"/>
    <col min="4079" max="4079" width="8" style="11" customWidth="1"/>
    <col min="4080" max="4080" width="7.42578125" style="11" customWidth="1"/>
    <col min="4081" max="4081" width="6" style="11" bestFit="1" customWidth="1"/>
    <col min="4082" max="4082" width="6.28515625" style="11" customWidth="1"/>
    <col min="4083" max="4083" width="6" style="11" customWidth="1"/>
    <col min="4084" max="4084" width="8.28515625" style="11" customWidth="1"/>
    <col min="4085" max="4085" width="5.28515625" style="11" customWidth="1"/>
    <col min="4086" max="4086" width="8.140625" style="11" customWidth="1"/>
    <col min="4087" max="4087" width="6" style="11" customWidth="1"/>
    <col min="4088" max="4088" width="4" style="11" customWidth="1"/>
    <col min="4089" max="4089" width="9.140625" style="11" customWidth="1"/>
    <col min="4090" max="4090" width="7" style="11" customWidth="1"/>
    <col min="4091" max="4091" width="6" style="11" customWidth="1"/>
    <col min="4092" max="4092" width="6.28515625" style="11" customWidth="1"/>
    <col min="4093" max="4093" width="5.85546875" style="11" customWidth="1"/>
    <col min="4094" max="4094" width="7.85546875" style="11" customWidth="1"/>
    <col min="4095" max="4095" width="5.7109375" style="11" customWidth="1"/>
    <col min="4096" max="4097" width="6.7109375" style="11" customWidth="1"/>
    <col min="4098" max="4330" width="8.85546875" style="11"/>
    <col min="4331" max="4331" width="2.85546875" style="11" customWidth="1"/>
    <col min="4332" max="4332" width="3.5703125" style="11" customWidth="1"/>
    <col min="4333" max="4333" width="20.140625" style="11" customWidth="1"/>
    <col min="4334" max="4334" width="2.85546875" style="11" customWidth="1"/>
    <col min="4335" max="4335" width="8" style="11" customWidth="1"/>
    <col min="4336" max="4336" width="7.42578125" style="11" customWidth="1"/>
    <col min="4337" max="4337" width="6" style="11" bestFit="1" customWidth="1"/>
    <col min="4338" max="4338" width="6.28515625" style="11" customWidth="1"/>
    <col min="4339" max="4339" width="6" style="11" customWidth="1"/>
    <col min="4340" max="4340" width="8.28515625" style="11" customWidth="1"/>
    <col min="4341" max="4341" width="5.28515625" style="11" customWidth="1"/>
    <col min="4342" max="4342" width="8.140625" style="11" customWidth="1"/>
    <col min="4343" max="4343" width="6" style="11" customWidth="1"/>
    <col min="4344" max="4344" width="4" style="11" customWidth="1"/>
    <col min="4345" max="4345" width="9.140625" style="11" customWidth="1"/>
    <col min="4346" max="4346" width="7" style="11" customWidth="1"/>
    <col min="4347" max="4347" width="6" style="11" customWidth="1"/>
    <col min="4348" max="4348" width="6.28515625" style="11" customWidth="1"/>
    <col min="4349" max="4349" width="5.85546875" style="11" customWidth="1"/>
    <col min="4350" max="4350" width="7.85546875" style="11" customWidth="1"/>
    <col min="4351" max="4351" width="5.7109375" style="11" customWidth="1"/>
    <col min="4352" max="4353" width="6.7109375" style="11" customWidth="1"/>
    <col min="4354" max="4586" width="8.85546875" style="11"/>
    <col min="4587" max="4587" width="2.85546875" style="11" customWidth="1"/>
    <col min="4588" max="4588" width="3.5703125" style="11" customWidth="1"/>
    <col min="4589" max="4589" width="20.140625" style="11" customWidth="1"/>
    <col min="4590" max="4590" width="2.85546875" style="11" customWidth="1"/>
    <col min="4591" max="4591" width="8" style="11" customWidth="1"/>
    <col min="4592" max="4592" width="7.42578125" style="11" customWidth="1"/>
    <col min="4593" max="4593" width="6" style="11" bestFit="1" customWidth="1"/>
    <col min="4594" max="4594" width="6.28515625" style="11" customWidth="1"/>
    <col min="4595" max="4595" width="6" style="11" customWidth="1"/>
    <col min="4596" max="4596" width="8.28515625" style="11" customWidth="1"/>
    <col min="4597" max="4597" width="5.28515625" style="11" customWidth="1"/>
    <col min="4598" max="4598" width="8.140625" style="11" customWidth="1"/>
    <col min="4599" max="4599" width="6" style="11" customWidth="1"/>
    <col min="4600" max="4600" width="4" style="11" customWidth="1"/>
    <col min="4601" max="4601" width="9.140625" style="11" customWidth="1"/>
    <col min="4602" max="4602" width="7" style="11" customWidth="1"/>
    <col min="4603" max="4603" width="6" style="11" customWidth="1"/>
    <col min="4604" max="4604" width="6.28515625" style="11" customWidth="1"/>
    <col min="4605" max="4605" width="5.85546875" style="11" customWidth="1"/>
    <col min="4606" max="4606" width="7.85546875" style="11" customWidth="1"/>
    <col min="4607" max="4607" width="5.7109375" style="11" customWidth="1"/>
    <col min="4608" max="4609" width="6.7109375" style="11" customWidth="1"/>
    <col min="4610" max="4842" width="8.85546875" style="11"/>
    <col min="4843" max="4843" width="2.85546875" style="11" customWidth="1"/>
    <col min="4844" max="4844" width="3.5703125" style="11" customWidth="1"/>
    <col min="4845" max="4845" width="20.140625" style="11" customWidth="1"/>
    <col min="4846" max="4846" width="2.85546875" style="11" customWidth="1"/>
    <col min="4847" max="4847" width="8" style="11" customWidth="1"/>
    <col min="4848" max="4848" width="7.42578125" style="11" customWidth="1"/>
    <col min="4849" max="4849" width="6" style="11" bestFit="1" customWidth="1"/>
    <col min="4850" max="4850" width="6.28515625" style="11" customWidth="1"/>
    <col min="4851" max="4851" width="6" style="11" customWidth="1"/>
    <col min="4852" max="4852" width="8.28515625" style="11" customWidth="1"/>
    <col min="4853" max="4853" width="5.28515625" style="11" customWidth="1"/>
    <col min="4854" max="4854" width="8.140625" style="11" customWidth="1"/>
    <col min="4855" max="4855" width="6" style="11" customWidth="1"/>
    <col min="4856" max="4856" width="4" style="11" customWidth="1"/>
    <col min="4857" max="4857" width="9.140625" style="11" customWidth="1"/>
    <col min="4858" max="4858" width="7" style="11" customWidth="1"/>
    <col min="4859" max="4859" width="6" style="11" customWidth="1"/>
    <col min="4860" max="4860" width="6.28515625" style="11" customWidth="1"/>
    <col min="4861" max="4861" width="5.85546875" style="11" customWidth="1"/>
    <col min="4862" max="4862" width="7.85546875" style="11" customWidth="1"/>
    <col min="4863" max="4863" width="5.7109375" style="11" customWidth="1"/>
    <col min="4864" max="4865" width="6.7109375" style="11" customWidth="1"/>
    <col min="4866" max="5098" width="8.85546875" style="11"/>
    <col min="5099" max="5099" width="2.85546875" style="11" customWidth="1"/>
    <col min="5100" max="5100" width="3.5703125" style="11" customWidth="1"/>
    <col min="5101" max="5101" width="20.140625" style="11" customWidth="1"/>
    <col min="5102" max="5102" width="2.85546875" style="11" customWidth="1"/>
    <col min="5103" max="5103" width="8" style="11" customWidth="1"/>
    <col min="5104" max="5104" width="7.42578125" style="11" customWidth="1"/>
    <col min="5105" max="5105" width="6" style="11" bestFit="1" customWidth="1"/>
    <col min="5106" max="5106" width="6.28515625" style="11" customWidth="1"/>
    <col min="5107" max="5107" width="6" style="11" customWidth="1"/>
    <col min="5108" max="5108" width="8.28515625" style="11" customWidth="1"/>
    <col min="5109" max="5109" width="5.28515625" style="11" customWidth="1"/>
    <col min="5110" max="5110" width="8.140625" style="11" customWidth="1"/>
    <col min="5111" max="5111" width="6" style="11" customWidth="1"/>
    <col min="5112" max="5112" width="4" style="11" customWidth="1"/>
    <col min="5113" max="5113" width="9.140625" style="11" customWidth="1"/>
    <col min="5114" max="5114" width="7" style="11" customWidth="1"/>
    <col min="5115" max="5115" width="6" style="11" customWidth="1"/>
    <col min="5116" max="5116" width="6.28515625" style="11" customWidth="1"/>
    <col min="5117" max="5117" width="5.85546875" style="11" customWidth="1"/>
    <col min="5118" max="5118" width="7.85546875" style="11" customWidth="1"/>
    <col min="5119" max="5119" width="5.7109375" style="11" customWidth="1"/>
    <col min="5120" max="5121" width="6.7109375" style="11" customWidth="1"/>
    <col min="5122" max="5354" width="8.85546875" style="11"/>
    <col min="5355" max="5355" width="2.85546875" style="11" customWidth="1"/>
    <col min="5356" max="5356" width="3.5703125" style="11" customWidth="1"/>
    <col min="5357" max="5357" width="20.140625" style="11" customWidth="1"/>
    <col min="5358" max="5358" width="2.85546875" style="11" customWidth="1"/>
    <col min="5359" max="5359" width="8" style="11" customWidth="1"/>
    <col min="5360" max="5360" width="7.42578125" style="11" customWidth="1"/>
    <col min="5361" max="5361" width="6" style="11" bestFit="1" customWidth="1"/>
    <col min="5362" max="5362" width="6.28515625" style="11" customWidth="1"/>
    <col min="5363" max="5363" width="6" style="11" customWidth="1"/>
    <col min="5364" max="5364" width="8.28515625" style="11" customWidth="1"/>
    <col min="5365" max="5365" width="5.28515625" style="11" customWidth="1"/>
    <col min="5366" max="5366" width="8.140625" style="11" customWidth="1"/>
    <col min="5367" max="5367" width="6" style="11" customWidth="1"/>
    <col min="5368" max="5368" width="4" style="11" customWidth="1"/>
    <col min="5369" max="5369" width="9.140625" style="11" customWidth="1"/>
    <col min="5370" max="5370" width="7" style="11" customWidth="1"/>
    <col min="5371" max="5371" width="6" style="11" customWidth="1"/>
    <col min="5372" max="5372" width="6.28515625" style="11" customWidth="1"/>
    <col min="5373" max="5373" width="5.85546875" style="11" customWidth="1"/>
    <col min="5374" max="5374" width="7.85546875" style="11" customWidth="1"/>
    <col min="5375" max="5375" width="5.7109375" style="11" customWidth="1"/>
    <col min="5376" max="5377" width="6.7109375" style="11" customWidth="1"/>
    <col min="5378" max="5610" width="8.85546875" style="11"/>
    <col min="5611" max="5611" width="2.85546875" style="11" customWidth="1"/>
    <col min="5612" max="5612" width="3.5703125" style="11" customWidth="1"/>
    <col min="5613" max="5613" width="20.140625" style="11" customWidth="1"/>
    <col min="5614" max="5614" width="2.85546875" style="11" customWidth="1"/>
    <col min="5615" max="5615" width="8" style="11" customWidth="1"/>
    <col min="5616" max="5616" width="7.42578125" style="11" customWidth="1"/>
    <col min="5617" max="5617" width="6" style="11" bestFit="1" customWidth="1"/>
    <col min="5618" max="5618" width="6.28515625" style="11" customWidth="1"/>
    <col min="5619" max="5619" width="6" style="11" customWidth="1"/>
    <col min="5620" max="5620" width="8.28515625" style="11" customWidth="1"/>
    <col min="5621" max="5621" width="5.28515625" style="11" customWidth="1"/>
    <col min="5622" max="5622" width="8.140625" style="11" customWidth="1"/>
    <col min="5623" max="5623" width="6" style="11" customWidth="1"/>
    <col min="5624" max="5624" width="4" style="11" customWidth="1"/>
    <col min="5625" max="5625" width="9.140625" style="11" customWidth="1"/>
    <col min="5626" max="5626" width="7" style="11" customWidth="1"/>
    <col min="5627" max="5627" width="6" style="11" customWidth="1"/>
    <col min="5628" max="5628" width="6.28515625" style="11" customWidth="1"/>
    <col min="5629" max="5629" width="5.85546875" style="11" customWidth="1"/>
    <col min="5630" max="5630" width="7.85546875" style="11" customWidth="1"/>
    <col min="5631" max="5631" width="5.7109375" style="11" customWidth="1"/>
    <col min="5632" max="5633" width="6.7109375" style="11" customWidth="1"/>
    <col min="5634" max="5866" width="8.85546875" style="11"/>
    <col min="5867" max="5867" width="2.85546875" style="11" customWidth="1"/>
    <col min="5868" max="5868" width="3.5703125" style="11" customWidth="1"/>
    <col min="5869" max="5869" width="20.140625" style="11" customWidth="1"/>
    <col min="5870" max="5870" width="2.85546875" style="11" customWidth="1"/>
    <col min="5871" max="5871" width="8" style="11" customWidth="1"/>
    <col min="5872" max="5872" width="7.42578125" style="11" customWidth="1"/>
    <col min="5873" max="5873" width="6" style="11" bestFit="1" customWidth="1"/>
    <col min="5874" max="5874" width="6.28515625" style="11" customWidth="1"/>
    <col min="5875" max="5875" width="6" style="11" customWidth="1"/>
    <col min="5876" max="5876" width="8.28515625" style="11" customWidth="1"/>
    <col min="5877" max="5877" width="5.28515625" style="11" customWidth="1"/>
    <col min="5878" max="5878" width="8.140625" style="11" customWidth="1"/>
    <col min="5879" max="5879" width="6" style="11" customWidth="1"/>
    <col min="5880" max="5880" width="4" style="11" customWidth="1"/>
    <col min="5881" max="5881" width="9.140625" style="11" customWidth="1"/>
    <col min="5882" max="5882" width="7" style="11" customWidth="1"/>
    <col min="5883" max="5883" width="6" style="11" customWidth="1"/>
    <col min="5884" max="5884" width="6.28515625" style="11" customWidth="1"/>
    <col min="5885" max="5885" width="5.85546875" style="11" customWidth="1"/>
    <col min="5886" max="5886" width="7.85546875" style="11" customWidth="1"/>
    <col min="5887" max="5887" width="5.7109375" style="11" customWidth="1"/>
    <col min="5888" max="5889" width="6.7109375" style="11" customWidth="1"/>
    <col min="5890" max="6122" width="8.85546875" style="11"/>
    <col min="6123" max="6123" width="2.85546875" style="11" customWidth="1"/>
    <col min="6124" max="6124" width="3.5703125" style="11" customWidth="1"/>
    <col min="6125" max="6125" width="20.140625" style="11" customWidth="1"/>
    <col min="6126" max="6126" width="2.85546875" style="11" customWidth="1"/>
    <col min="6127" max="6127" width="8" style="11" customWidth="1"/>
    <col min="6128" max="6128" width="7.42578125" style="11" customWidth="1"/>
    <col min="6129" max="6129" width="6" style="11" bestFit="1" customWidth="1"/>
    <col min="6130" max="6130" width="6.28515625" style="11" customWidth="1"/>
    <col min="6131" max="6131" width="6" style="11" customWidth="1"/>
    <col min="6132" max="6132" width="8.28515625" style="11" customWidth="1"/>
    <col min="6133" max="6133" width="5.28515625" style="11" customWidth="1"/>
    <col min="6134" max="6134" width="8.140625" style="11" customWidth="1"/>
    <col min="6135" max="6135" width="6" style="11" customWidth="1"/>
    <col min="6136" max="6136" width="4" style="11" customWidth="1"/>
    <col min="6137" max="6137" width="9.140625" style="11" customWidth="1"/>
    <col min="6138" max="6138" width="7" style="11" customWidth="1"/>
    <col min="6139" max="6139" width="6" style="11" customWidth="1"/>
    <col min="6140" max="6140" width="6.28515625" style="11" customWidth="1"/>
    <col min="6141" max="6141" width="5.85546875" style="11" customWidth="1"/>
    <col min="6142" max="6142" width="7.85546875" style="11" customWidth="1"/>
    <col min="6143" max="6143" width="5.7109375" style="11" customWidth="1"/>
    <col min="6144" max="6145" width="6.7109375" style="11" customWidth="1"/>
    <col min="6146" max="6378" width="8.85546875" style="11"/>
    <col min="6379" max="6379" width="2.85546875" style="11" customWidth="1"/>
    <col min="6380" max="6380" width="3.5703125" style="11" customWidth="1"/>
    <col min="6381" max="6381" width="20.140625" style="11" customWidth="1"/>
    <col min="6382" max="6382" width="2.85546875" style="11" customWidth="1"/>
    <col min="6383" max="6383" width="8" style="11" customWidth="1"/>
    <col min="6384" max="6384" width="7.42578125" style="11" customWidth="1"/>
    <col min="6385" max="6385" width="6" style="11" bestFit="1" customWidth="1"/>
    <col min="6386" max="6386" width="6.28515625" style="11" customWidth="1"/>
    <col min="6387" max="6387" width="6" style="11" customWidth="1"/>
    <col min="6388" max="6388" width="8.28515625" style="11" customWidth="1"/>
    <col min="6389" max="6389" width="5.28515625" style="11" customWidth="1"/>
    <col min="6390" max="6390" width="8.140625" style="11" customWidth="1"/>
    <col min="6391" max="6391" width="6" style="11" customWidth="1"/>
    <col min="6392" max="6392" width="4" style="11" customWidth="1"/>
    <col min="6393" max="6393" width="9.140625" style="11" customWidth="1"/>
    <col min="6394" max="6394" width="7" style="11" customWidth="1"/>
    <col min="6395" max="6395" width="6" style="11" customWidth="1"/>
    <col min="6396" max="6396" width="6.28515625" style="11" customWidth="1"/>
    <col min="6397" max="6397" width="5.85546875" style="11" customWidth="1"/>
    <col min="6398" max="6398" width="7.85546875" style="11" customWidth="1"/>
    <col min="6399" max="6399" width="5.7109375" style="11" customWidth="1"/>
    <col min="6400" max="6401" width="6.7109375" style="11" customWidth="1"/>
    <col min="6402" max="6634" width="8.85546875" style="11"/>
    <col min="6635" max="6635" width="2.85546875" style="11" customWidth="1"/>
    <col min="6636" max="6636" width="3.5703125" style="11" customWidth="1"/>
    <col min="6637" max="6637" width="20.140625" style="11" customWidth="1"/>
    <col min="6638" max="6638" width="2.85546875" style="11" customWidth="1"/>
    <col min="6639" max="6639" width="8" style="11" customWidth="1"/>
    <col min="6640" max="6640" width="7.42578125" style="11" customWidth="1"/>
    <col min="6641" max="6641" width="6" style="11" bestFit="1" customWidth="1"/>
    <col min="6642" max="6642" width="6.28515625" style="11" customWidth="1"/>
    <col min="6643" max="6643" width="6" style="11" customWidth="1"/>
    <col min="6644" max="6644" width="8.28515625" style="11" customWidth="1"/>
    <col min="6645" max="6645" width="5.28515625" style="11" customWidth="1"/>
    <col min="6646" max="6646" width="8.140625" style="11" customWidth="1"/>
    <col min="6647" max="6647" width="6" style="11" customWidth="1"/>
    <col min="6648" max="6648" width="4" style="11" customWidth="1"/>
    <col min="6649" max="6649" width="9.140625" style="11" customWidth="1"/>
    <col min="6650" max="6650" width="7" style="11" customWidth="1"/>
    <col min="6651" max="6651" width="6" style="11" customWidth="1"/>
    <col min="6652" max="6652" width="6.28515625" style="11" customWidth="1"/>
    <col min="6653" max="6653" width="5.85546875" style="11" customWidth="1"/>
    <col min="6654" max="6654" width="7.85546875" style="11" customWidth="1"/>
    <col min="6655" max="6655" width="5.7109375" style="11" customWidth="1"/>
    <col min="6656" max="6657" width="6.7109375" style="11" customWidth="1"/>
    <col min="6658" max="6890" width="8.85546875" style="11"/>
    <col min="6891" max="6891" width="2.85546875" style="11" customWidth="1"/>
    <col min="6892" max="6892" width="3.5703125" style="11" customWidth="1"/>
    <col min="6893" max="6893" width="20.140625" style="11" customWidth="1"/>
    <col min="6894" max="6894" width="2.85546875" style="11" customWidth="1"/>
    <col min="6895" max="6895" width="8" style="11" customWidth="1"/>
    <col min="6896" max="6896" width="7.42578125" style="11" customWidth="1"/>
    <col min="6897" max="6897" width="6" style="11" bestFit="1" customWidth="1"/>
    <col min="6898" max="6898" width="6.28515625" style="11" customWidth="1"/>
    <col min="6899" max="6899" width="6" style="11" customWidth="1"/>
    <col min="6900" max="6900" width="8.28515625" style="11" customWidth="1"/>
    <col min="6901" max="6901" width="5.28515625" style="11" customWidth="1"/>
    <col min="6902" max="6902" width="8.140625" style="11" customWidth="1"/>
    <col min="6903" max="6903" width="6" style="11" customWidth="1"/>
    <col min="6904" max="6904" width="4" style="11" customWidth="1"/>
    <col min="6905" max="6905" width="9.140625" style="11" customWidth="1"/>
    <col min="6906" max="6906" width="7" style="11" customWidth="1"/>
    <col min="6907" max="6907" width="6" style="11" customWidth="1"/>
    <col min="6908" max="6908" width="6.28515625" style="11" customWidth="1"/>
    <col min="6909" max="6909" width="5.85546875" style="11" customWidth="1"/>
    <col min="6910" max="6910" width="7.85546875" style="11" customWidth="1"/>
    <col min="6911" max="6911" width="5.7109375" style="11" customWidth="1"/>
    <col min="6912" max="6913" width="6.7109375" style="11" customWidth="1"/>
    <col min="6914" max="7146" width="8.85546875" style="11"/>
    <col min="7147" max="7147" width="2.85546875" style="11" customWidth="1"/>
    <col min="7148" max="7148" width="3.5703125" style="11" customWidth="1"/>
    <col min="7149" max="7149" width="20.140625" style="11" customWidth="1"/>
    <col min="7150" max="7150" width="2.85546875" style="11" customWidth="1"/>
    <col min="7151" max="7151" width="8" style="11" customWidth="1"/>
    <col min="7152" max="7152" width="7.42578125" style="11" customWidth="1"/>
    <col min="7153" max="7153" width="6" style="11" bestFit="1" customWidth="1"/>
    <col min="7154" max="7154" width="6.28515625" style="11" customWidth="1"/>
    <col min="7155" max="7155" width="6" style="11" customWidth="1"/>
    <col min="7156" max="7156" width="8.28515625" style="11" customWidth="1"/>
    <col min="7157" max="7157" width="5.28515625" style="11" customWidth="1"/>
    <col min="7158" max="7158" width="8.140625" style="11" customWidth="1"/>
    <col min="7159" max="7159" width="6" style="11" customWidth="1"/>
    <col min="7160" max="7160" width="4" style="11" customWidth="1"/>
    <col min="7161" max="7161" width="9.140625" style="11" customWidth="1"/>
    <col min="7162" max="7162" width="7" style="11" customWidth="1"/>
    <col min="7163" max="7163" width="6" style="11" customWidth="1"/>
    <col min="7164" max="7164" width="6.28515625" style="11" customWidth="1"/>
    <col min="7165" max="7165" width="5.85546875" style="11" customWidth="1"/>
    <col min="7166" max="7166" width="7.85546875" style="11" customWidth="1"/>
    <col min="7167" max="7167" width="5.7109375" style="11" customWidth="1"/>
    <col min="7168" max="7169" width="6.7109375" style="11" customWidth="1"/>
    <col min="7170" max="7402" width="8.85546875" style="11"/>
    <col min="7403" max="7403" width="2.85546875" style="11" customWidth="1"/>
    <col min="7404" max="7404" width="3.5703125" style="11" customWidth="1"/>
    <col min="7405" max="7405" width="20.140625" style="11" customWidth="1"/>
    <col min="7406" max="7406" width="2.85546875" style="11" customWidth="1"/>
    <col min="7407" max="7407" width="8" style="11" customWidth="1"/>
    <col min="7408" max="7408" width="7.42578125" style="11" customWidth="1"/>
    <col min="7409" max="7409" width="6" style="11" bestFit="1" customWidth="1"/>
    <col min="7410" max="7410" width="6.28515625" style="11" customWidth="1"/>
    <col min="7411" max="7411" width="6" style="11" customWidth="1"/>
    <col min="7412" max="7412" width="8.28515625" style="11" customWidth="1"/>
    <col min="7413" max="7413" width="5.28515625" style="11" customWidth="1"/>
    <col min="7414" max="7414" width="8.140625" style="11" customWidth="1"/>
    <col min="7415" max="7415" width="6" style="11" customWidth="1"/>
    <col min="7416" max="7416" width="4" style="11" customWidth="1"/>
    <col min="7417" max="7417" width="9.140625" style="11" customWidth="1"/>
    <col min="7418" max="7418" width="7" style="11" customWidth="1"/>
    <col min="7419" max="7419" width="6" style="11" customWidth="1"/>
    <col min="7420" max="7420" width="6.28515625" style="11" customWidth="1"/>
    <col min="7421" max="7421" width="5.85546875" style="11" customWidth="1"/>
    <col min="7422" max="7422" width="7.85546875" style="11" customWidth="1"/>
    <col min="7423" max="7423" width="5.7109375" style="11" customWidth="1"/>
    <col min="7424" max="7425" width="6.7109375" style="11" customWidth="1"/>
    <col min="7426" max="7658" width="8.85546875" style="11"/>
    <col min="7659" max="7659" width="2.85546875" style="11" customWidth="1"/>
    <col min="7660" max="7660" width="3.5703125" style="11" customWidth="1"/>
    <col min="7661" max="7661" width="20.140625" style="11" customWidth="1"/>
    <col min="7662" max="7662" width="2.85546875" style="11" customWidth="1"/>
    <col min="7663" max="7663" width="8" style="11" customWidth="1"/>
    <col min="7664" max="7664" width="7.42578125" style="11" customWidth="1"/>
    <col min="7665" max="7665" width="6" style="11" bestFit="1" customWidth="1"/>
    <col min="7666" max="7666" width="6.28515625" style="11" customWidth="1"/>
    <col min="7667" max="7667" width="6" style="11" customWidth="1"/>
    <col min="7668" max="7668" width="8.28515625" style="11" customWidth="1"/>
    <col min="7669" max="7669" width="5.28515625" style="11" customWidth="1"/>
    <col min="7670" max="7670" width="8.140625" style="11" customWidth="1"/>
    <col min="7671" max="7671" width="6" style="11" customWidth="1"/>
    <col min="7672" max="7672" width="4" style="11" customWidth="1"/>
    <col min="7673" max="7673" width="9.140625" style="11" customWidth="1"/>
    <col min="7674" max="7674" width="7" style="11" customWidth="1"/>
    <col min="7675" max="7675" width="6" style="11" customWidth="1"/>
    <col min="7676" max="7676" width="6.28515625" style="11" customWidth="1"/>
    <col min="7677" max="7677" width="5.85546875" style="11" customWidth="1"/>
    <col min="7678" max="7678" width="7.85546875" style="11" customWidth="1"/>
    <col min="7679" max="7679" width="5.7109375" style="11" customWidth="1"/>
    <col min="7680" max="7681" width="6.7109375" style="11" customWidth="1"/>
    <col min="7682" max="7914" width="8.85546875" style="11"/>
    <col min="7915" max="7915" width="2.85546875" style="11" customWidth="1"/>
    <col min="7916" max="7916" width="3.5703125" style="11" customWidth="1"/>
    <col min="7917" max="7917" width="20.140625" style="11" customWidth="1"/>
    <col min="7918" max="7918" width="2.85546875" style="11" customWidth="1"/>
    <col min="7919" max="7919" width="8" style="11" customWidth="1"/>
    <col min="7920" max="7920" width="7.42578125" style="11" customWidth="1"/>
    <col min="7921" max="7921" width="6" style="11" bestFit="1" customWidth="1"/>
    <col min="7922" max="7922" width="6.28515625" style="11" customWidth="1"/>
    <col min="7923" max="7923" width="6" style="11" customWidth="1"/>
    <col min="7924" max="7924" width="8.28515625" style="11" customWidth="1"/>
    <col min="7925" max="7925" width="5.28515625" style="11" customWidth="1"/>
    <col min="7926" max="7926" width="8.140625" style="11" customWidth="1"/>
    <col min="7927" max="7927" width="6" style="11" customWidth="1"/>
    <col min="7928" max="7928" width="4" style="11" customWidth="1"/>
    <col min="7929" max="7929" width="9.140625" style="11" customWidth="1"/>
    <col min="7930" max="7930" width="7" style="11" customWidth="1"/>
    <col min="7931" max="7931" width="6" style="11" customWidth="1"/>
    <col min="7932" max="7932" width="6.28515625" style="11" customWidth="1"/>
    <col min="7933" max="7933" width="5.85546875" style="11" customWidth="1"/>
    <col min="7934" max="7934" width="7.85546875" style="11" customWidth="1"/>
    <col min="7935" max="7935" width="5.7109375" style="11" customWidth="1"/>
    <col min="7936" max="7937" width="6.7109375" style="11" customWidth="1"/>
    <col min="7938" max="8170" width="8.85546875" style="11"/>
    <col min="8171" max="8171" width="2.85546875" style="11" customWidth="1"/>
    <col min="8172" max="8172" width="3.5703125" style="11" customWidth="1"/>
    <col min="8173" max="8173" width="20.140625" style="11" customWidth="1"/>
    <col min="8174" max="8174" width="2.85546875" style="11" customWidth="1"/>
    <col min="8175" max="8175" width="8" style="11" customWidth="1"/>
    <col min="8176" max="8176" width="7.42578125" style="11" customWidth="1"/>
    <col min="8177" max="8177" width="6" style="11" bestFit="1" customWidth="1"/>
    <col min="8178" max="8178" width="6.28515625" style="11" customWidth="1"/>
    <col min="8179" max="8179" width="6" style="11" customWidth="1"/>
    <col min="8180" max="8180" width="8.28515625" style="11" customWidth="1"/>
    <col min="8181" max="8181" width="5.28515625" style="11" customWidth="1"/>
    <col min="8182" max="8182" width="8.140625" style="11" customWidth="1"/>
    <col min="8183" max="8183" width="6" style="11" customWidth="1"/>
    <col min="8184" max="8184" width="4" style="11" customWidth="1"/>
    <col min="8185" max="8185" width="9.140625" style="11" customWidth="1"/>
    <col min="8186" max="8186" width="7" style="11" customWidth="1"/>
    <col min="8187" max="8187" width="6" style="11" customWidth="1"/>
    <col min="8188" max="8188" width="6.28515625" style="11" customWidth="1"/>
    <col min="8189" max="8189" width="5.85546875" style="11" customWidth="1"/>
    <col min="8190" max="8190" width="7.85546875" style="11" customWidth="1"/>
    <col min="8191" max="8191" width="5.7109375" style="11" customWidth="1"/>
    <col min="8192" max="8193" width="6.7109375" style="11" customWidth="1"/>
    <col min="8194" max="8426" width="8.85546875" style="11"/>
    <col min="8427" max="8427" width="2.85546875" style="11" customWidth="1"/>
    <col min="8428" max="8428" width="3.5703125" style="11" customWidth="1"/>
    <col min="8429" max="8429" width="20.140625" style="11" customWidth="1"/>
    <col min="8430" max="8430" width="2.85546875" style="11" customWidth="1"/>
    <col min="8431" max="8431" width="8" style="11" customWidth="1"/>
    <col min="8432" max="8432" width="7.42578125" style="11" customWidth="1"/>
    <col min="8433" max="8433" width="6" style="11" bestFit="1" customWidth="1"/>
    <col min="8434" max="8434" width="6.28515625" style="11" customWidth="1"/>
    <col min="8435" max="8435" width="6" style="11" customWidth="1"/>
    <col min="8436" max="8436" width="8.28515625" style="11" customWidth="1"/>
    <col min="8437" max="8437" width="5.28515625" style="11" customWidth="1"/>
    <col min="8438" max="8438" width="8.140625" style="11" customWidth="1"/>
    <col min="8439" max="8439" width="6" style="11" customWidth="1"/>
    <col min="8440" max="8440" width="4" style="11" customWidth="1"/>
    <col min="8441" max="8441" width="9.140625" style="11" customWidth="1"/>
    <col min="8442" max="8442" width="7" style="11" customWidth="1"/>
    <col min="8443" max="8443" width="6" style="11" customWidth="1"/>
    <col min="8444" max="8444" width="6.28515625" style="11" customWidth="1"/>
    <col min="8445" max="8445" width="5.85546875" style="11" customWidth="1"/>
    <col min="8446" max="8446" width="7.85546875" style="11" customWidth="1"/>
    <col min="8447" max="8447" width="5.7109375" style="11" customWidth="1"/>
    <col min="8448" max="8449" width="6.7109375" style="11" customWidth="1"/>
    <col min="8450" max="8682" width="8.85546875" style="11"/>
    <col min="8683" max="8683" width="2.85546875" style="11" customWidth="1"/>
    <col min="8684" max="8684" width="3.5703125" style="11" customWidth="1"/>
    <col min="8685" max="8685" width="20.140625" style="11" customWidth="1"/>
    <col min="8686" max="8686" width="2.85546875" style="11" customWidth="1"/>
    <col min="8687" max="8687" width="8" style="11" customWidth="1"/>
    <col min="8688" max="8688" width="7.42578125" style="11" customWidth="1"/>
    <col min="8689" max="8689" width="6" style="11" bestFit="1" customWidth="1"/>
    <col min="8690" max="8690" width="6.28515625" style="11" customWidth="1"/>
    <col min="8691" max="8691" width="6" style="11" customWidth="1"/>
    <col min="8692" max="8692" width="8.28515625" style="11" customWidth="1"/>
    <col min="8693" max="8693" width="5.28515625" style="11" customWidth="1"/>
    <col min="8694" max="8694" width="8.140625" style="11" customWidth="1"/>
    <col min="8695" max="8695" width="6" style="11" customWidth="1"/>
    <col min="8696" max="8696" width="4" style="11" customWidth="1"/>
    <col min="8697" max="8697" width="9.140625" style="11" customWidth="1"/>
    <col min="8698" max="8698" width="7" style="11" customWidth="1"/>
    <col min="8699" max="8699" width="6" style="11" customWidth="1"/>
    <col min="8700" max="8700" width="6.28515625" style="11" customWidth="1"/>
    <col min="8701" max="8701" width="5.85546875" style="11" customWidth="1"/>
    <col min="8702" max="8702" width="7.85546875" style="11" customWidth="1"/>
    <col min="8703" max="8703" width="5.7109375" style="11" customWidth="1"/>
    <col min="8704" max="8705" width="6.7109375" style="11" customWidth="1"/>
    <col min="8706" max="8938" width="8.85546875" style="11"/>
    <col min="8939" max="8939" width="2.85546875" style="11" customWidth="1"/>
    <col min="8940" max="8940" width="3.5703125" style="11" customWidth="1"/>
    <col min="8941" max="8941" width="20.140625" style="11" customWidth="1"/>
    <col min="8942" max="8942" width="2.85546875" style="11" customWidth="1"/>
    <col min="8943" max="8943" width="8" style="11" customWidth="1"/>
    <col min="8944" max="8944" width="7.42578125" style="11" customWidth="1"/>
    <col min="8945" max="8945" width="6" style="11" bestFit="1" customWidth="1"/>
    <col min="8946" max="8946" width="6.28515625" style="11" customWidth="1"/>
    <col min="8947" max="8947" width="6" style="11" customWidth="1"/>
    <col min="8948" max="8948" width="8.28515625" style="11" customWidth="1"/>
    <col min="8949" max="8949" width="5.28515625" style="11" customWidth="1"/>
    <col min="8950" max="8950" width="8.140625" style="11" customWidth="1"/>
    <col min="8951" max="8951" width="6" style="11" customWidth="1"/>
    <col min="8952" max="8952" width="4" style="11" customWidth="1"/>
    <col min="8953" max="8953" width="9.140625" style="11" customWidth="1"/>
    <col min="8954" max="8954" width="7" style="11" customWidth="1"/>
    <col min="8955" max="8955" width="6" style="11" customWidth="1"/>
    <col min="8956" max="8956" width="6.28515625" style="11" customWidth="1"/>
    <col min="8957" max="8957" width="5.85546875" style="11" customWidth="1"/>
    <col min="8958" max="8958" width="7.85546875" style="11" customWidth="1"/>
    <col min="8959" max="8959" width="5.7109375" style="11" customWidth="1"/>
    <col min="8960" max="8961" width="6.7109375" style="11" customWidth="1"/>
    <col min="8962" max="9194" width="8.85546875" style="11"/>
    <col min="9195" max="9195" width="2.85546875" style="11" customWidth="1"/>
    <col min="9196" max="9196" width="3.5703125" style="11" customWidth="1"/>
    <col min="9197" max="9197" width="20.140625" style="11" customWidth="1"/>
    <col min="9198" max="9198" width="2.85546875" style="11" customWidth="1"/>
    <col min="9199" max="9199" width="8" style="11" customWidth="1"/>
    <col min="9200" max="9200" width="7.42578125" style="11" customWidth="1"/>
    <col min="9201" max="9201" width="6" style="11" bestFit="1" customWidth="1"/>
    <col min="9202" max="9202" width="6.28515625" style="11" customWidth="1"/>
    <col min="9203" max="9203" width="6" style="11" customWidth="1"/>
    <col min="9204" max="9204" width="8.28515625" style="11" customWidth="1"/>
    <col min="9205" max="9205" width="5.28515625" style="11" customWidth="1"/>
    <col min="9206" max="9206" width="8.140625" style="11" customWidth="1"/>
    <col min="9207" max="9207" width="6" style="11" customWidth="1"/>
    <col min="9208" max="9208" width="4" style="11" customWidth="1"/>
    <col min="9209" max="9209" width="9.140625" style="11" customWidth="1"/>
    <col min="9210" max="9210" width="7" style="11" customWidth="1"/>
    <col min="9211" max="9211" width="6" style="11" customWidth="1"/>
    <col min="9212" max="9212" width="6.28515625" style="11" customWidth="1"/>
    <col min="9213" max="9213" width="5.85546875" style="11" customWidth="1"/>
    <col min="9214" max="9214" width="7.85546875" style="11" customWidth="1"/>
    <col min="9215" max="9215" width="5.7109375" style="11" customWidth="1"/>
    <col min="9216" max="9217" width="6.7109375" style="11" customWidth="1"/>
    <col min="9218" max="9450" width="8.85546875" style="11"/>
    <col min="9451" max="9451" width="2.85546875" style="11" customWidth="1"/>
    <col min="9452" max="9452" width="3.5703125" style="11" customWidth="1"/>
    <col min="9453" max="9453" width="20.140625" style="11" customWidth="1"/>
    <col min="9454" max="9454" width="2.85546875" style="11" customWidth="1"/>
    <col min="9455" max="9455" width="8" style="11" customWidth="1"/>
    <col min="9456" max="9456" width="7.42578125" style="11" customWidth="1"/>
    <col min="9457" max="9457" width="6" style="11" bestFit="1" customWidth="1"/>
    <col min="9458" max="9458" width="6.28515625" style="11" customWidth="1"/>
    <col min="9459" max="9459" width="6" style="11" customWidth="1"/>
    <col min="9460" max="9460" width="8.28515625" style="11" customWidth="1"/>
    <col min="9461" max="9461" width="5.28515625" style="11" customWidth="1"/>
    <col min="9462" max="9462" width="8.140625" style="11" customWidth="1"/>
    <col min="9463" max="9463" width="6" style="11" customWidth="1"/>
    <col min="9464" max="9464" width="4" style="11" customWidth="1"/>
    <col min="9465" max="9465" width="9.140625" style="11" customWidth="1"/>
    <col min="9466" max="9466" width="7" style="11" customWidth="1"/>
    <col min="9467" max="9467" width="6" style="11" customWidth="1"/>
    <col min="9468" max="9468" width="6.28515625" style="11" customWidth="1"/>
    <col min="9469" max="9469" width="5.85546875" style="11" customWidth="1"/>
    <col min="9470" max="9470" width="7.85546875" style="11" customWidth="1"/>
    <col min="9471" max="9471" width="5.7109375" style="11" customWidth="1"/>
    <col min="9472" max="9473" width="6.7109375" style="11" customWidth="1"/>
    <col min="9474" max="9706" width="8.85546875" style="11"/>
    <col min="9707" max="9707" width="2.85546875" style="11" customWidth="1"/>
    <col min="9708" max="9708" width="3.5703125" style="11" customWidth="1"/>
    <col min="9709" max="9709" width="20.140625" style="11" customWidth="1"/>
    <col min="9710" max="9710" width="2.85546875" style="11" customWidth="1"/>
    <col min="9711" max="9711" width="8" style="11" customWidth="1"/>
    <col min="9712" max="9712" width="7.42578125" style="11" customWidth="1"/>
    <col min="9713" max="9713" width="6" style="11" bestFit="1" customWidth="1"/>
    <col min="9714" max="9714" width="6.28515625" style="11" customWidth="1"/>
    <col min="9715" max="9715" width="6" style="11" customWidth="1"/>
    <col min="9716" max="9716" width="8.28515625" style="11" customWidth="1"/>
    <col min="9717" max="9717" width="5.28515625" style="11" customWidth="1"/>
    <col min="9718" max="9718" width="8.140625" style="11" customWidth="1"/>
    <col min="9719" max="9719" width="6" style="11" customWidth="1"/>
    <col min="9720" max="9720" width="4" style="11" customWidth="1"/>
    <col min="9721" max="9721" width="9.140625" style="11" customWidth="1"/>
    <col min="9722" max="9722" width="7" style="11" customWidth="1"/>
    <col min="9723" max="9723" width="6" style="11" customWidth="1"/>
    <col min="9724" max="9724" width="6.28515625" style="11" customWidth="1"/>
    <col min="9725" max="9725" width="5.85546875" style="11" customWidth="1"/>
    <col min="9726" max="9726" width="7.85546875" style="11" customWidth="1"/>
    <col min="9727" max="9727" width="5.7109375" style="11" customWidth="1"/>
    <col min="9728" max="9729" width="6.7109375" style="11" customWidth="1"/>
    <col min="9730" max="9962" width="8.85546875" style="11"/>
    <col min="9963" max="9963" width="2.85546875" style="11" customWidth="1"/>
    <col min="9964" max="9964" width="3.5703125" style="11" customWidth="1"/>
    <col min="9965" max="9965" width="20.140625" style="11" customWidth="1"/>
    <col min="9966" max="9966" width="2.85546875" style="11" customWidth="1"/>
    <col min="9967" max="9967" width="8" style="11" customWidth="1"/>
    <col min="9968" max="9968" width="7.42578125" style="11" customWidth="1"/>
    <col min="9969" max="9969" width="6" style="11" bestFit="1" customWidth="1"/>
    <col min="9970" max="9970" width="6.28515625" style="11" customWidth="1"/>
    <col min="9971" max="9971" width="6" style="11" customWidth="1"/>
    <col min="9972" max="9972" width="8.28515625" style="11" customWidth="1"/>
    <col min="9973" max="9973" width="5.28515625" style="11" customWidth="1"/>
    <col min="9974" max="9974" width="8.140625" style="11" customWidth="1"/>
    <col min="9975" max="9975" width="6" style="11" customWidth="1"/>
    <col min="9976" max="9976" width="4" style="11" customWidth="1"/>
    <col min="9977" max="9977" width="9.140625" style="11" customWidth="1"/>
    <col min="9978" max="9978" width="7" style="11" customWidth="1"/>
    <col min="9979" max="9979" width="6" style="11" customWidth="1"/>
    <col min="9980" max="9980" width="6.28515625" style="11" customWidth="1"/>
    <col min="9981" max="9981" width="5.85546875" style="11" customWidth="1"/>
    <col min="9982" max="9982" width="7.85546875" style="11" customWidth="1"/>
    <col min="9983" max="9983" width="5.7109375" style="11" customWidth="1"/>
    <col min="9984" max="9985" width="6.7109375" style="11" customWidth="1"/>
    <col min="9986" max="10218" width="8.85546875" style="11"/>
    <col min="10219" max="10219" width="2.85546875" style="11" customWidth="1"/>
    <col min="10220" max="10220" width="3.5703125" style="11" customWidth="1"/>
    <col min="10221" max="10221" width="20.140625" style="11" customWidth="1"/>
    <col min="10222" max="10222" width="2.85546875" style="11" customWidth="1"/>
    <col min="10223" max="10223" width="8" style="11" customWidth="1"/>
    <col min="10224" max="10224" width="7.42578125" style="11" customWidth="1"/>
    <col min="10225" max="10225" width="6" style="11" bestFit="1" customWidth="1"/>
    <col min="10226" max="10226" width="6.28515625" style="11" customWidth="1"/>
    <col min="10227" max="10227" width="6" style="11" customWidth="1"/>
    <col min="10228" max="10228" width="8.28515625" style="11" customWidth="1"/>
    <col min="10229" max="10229" width="5.28515625" style="11" customWidth="1"/>
    <col min="10230" max="10230" width="8.140625" style="11" customWidth="1"/>
    <col min="10231" max="10231" width="6" style="11" customWidth="1"/>
    <col min="10232" max="10232" width="4" style="11" customWidth="1"/>
    <col min="10233" max="10233" width="9.140625" style="11" customWidth="1"/>
    <col min="10234" max="10234" width="7" style="11" customWidth="1"/>
    <col min="10235" max="10235" width="6" style="11" customWidth="1"/>
    <col min="10236" max="10236" width="6.28515625" style="11" customWidth="1"/>
    <col min="10237" max="10237" width="5.85546875" style="11" customWidth="1"/>
    <col min="10238" max="10238" width="7.85546875" style="11" customWidth="1"/>
    <col min="10239" max="10239" width="5.7109375" style="11" customWidth="1"/>
    <col min="10240" max="10241" width="6.7109375" style="11" customWidth="1"/>
    <col min="10242" max="10474" width="8.85546875" style="11"/>
    <col min="10475" max="10475" width="2.85546875" style="11" customWidth="1"/>
    <col min="10476" max="10476" width="3.5703125" style="11" customWidth="1"/>
    <col min="10477" max="10477" width="20.140625" style="11" customWidth="1"/>
    <col min="10478" max="10478" width="2.85546875" style="11" customWidth="1"/>
    <col min="10479" max="10479" width="8" style="11" customWidth="1"/>
    <col min="10480" max="10480" width="7.42578125" style="11" customWidth="1"/>
    <col min="10481" max="10481" width="6" style="11" bestFit="1" customWidth="1"/>
    <col min="10482" max="10482" width="6.28515625" style="11" customWidth="1"/>
    <col min="10483" max="10483" width="6" style="11" customWidth="1"/>
    <col min="10484" max="10484" width="8.28515625" style="11" customWidth="1"/>
    <col min="10485" max="10485" width="5.28515625" style="11" customWidth="1"/>
    <col min="10486" max="10486" width="8.140625" style="11" customWidth="1"/>
    <col min="10487" max="10487" width="6" style="11" customWidth="1"/>
    <col min="10488" max="10488" width="4" style="11" customWidth="1"/>
    <col min="10489" max="10489" width="9.140625" style="11" customWidth="1"/>
    <col min="10490" max="10490" width="7" style="11" customWidth="1"/>
    <col min="10491" max="10491" width="6" style="11" customWidth="1"/>
    <col min="10492" max="10492" width="6.28515625" style="11" customWidth="1"/>
    <col min="10493" max="10493" width="5.85546875" style="11" customWidth="1"/>
    <col min="10494" max="10494" width="7.85546875" style="11" customWidth="1"/>
    <col min="10495" max="10495" width="5.7109375" style="11" customWidth="1"/>
    <col min="10496" max="10497" width="6.7109375" style="11" customWidth="1"/>
    <col min="10498" max="10730" width="8.85546875" style="11"/>
    <col min="10731" max="10731" width="2.85546875" style="11" customWidth="1"/>
    <col min="10732" max="10732" width="3.5703125" style="11" customWidth="1"/>
    <col min="10733" max="10733" width="20.140625" style="11" customWidth="1"/>
    <col min="10734" max="10734" width="2.85546875" style="11" customWidth="1"/>
    <col min="10735" max="10735" width="8" style="11" customWidth="1"/>
    <col min="10736" max="10736" width="7.42578125" style="11" customWidth="1"/>
    <col min="10737" max="10737" width="6" style="11" bestFit="1" customWidth="1"/>
    <col min="10738" max="10738" width="6.28515625" style="11" customWidth="1"/>
    <col min="10739" max="10739" width="6" style="11" customWidth="1"/>
    <col min="10740" max="10740" width="8.28515625" style="11" customWidth="1"/>
    <col min="10741" max="10741" width="5.28515625" style="11" customWidth="1"/>
    <col min="10742" max="10742" width="8.140625" style="11" customWidth="1"/>
    <col min="10743" max="10743" width="6" style="11" customWidth="1"/>
    <col min="10744" max="10744" width="4" style="11" customWidth="1"/>
    <col min="10745" max="10745" width="9.140625" style="11" customWidth="1"/>
    <col min="10746" max="10746" width="7" style="11" customWidth="1"/>
    <col min="10747" max="10747" width="6" style="11" customWidth="1"/>
    <col min="10748" max="10748" width="6.28515625" style="11" customWidth="1"/>
    <col min="10749" max="10749" width="5.85546875" style="11" customWidth="1"/>
    <col min="10750" max="10750" width="7.85546875" style="11" customWidth="1"/>
    <col min="10751" max="10751" width="5.7109375" style="11" customWidth="1"/>
    <col min="10752" max="10753" width="6.7109375" style="11" customWidth="1"/>
    <col min="10754" max="10986" width="8.85546875" style="11"/>
    <col min="10987" max="10987" width="2.85546875" style="11" customWidth="1"/>
    <col min="10988" max="10988" width="3.5703125" style="11" customWidth="1"/>
    <col min="10989" max="10989" width="20.140625" style="11" customWidth="1"/>
    <col min="10990" max="10990" width="2.85546875" style="11" customWidth="1"/>
    <col min="10991" max="10991" width="8" style="11" customWidth="1"/>
    <col min="10992" max="10992" width="7.42578125" style="11" customWidth="1"/>
    <col min="10993" max="10993" width="6" style="11" bestFit="1" customWidth="1"/>
    <col min="10994" max="10994" width="6.28515625" style="11" customWidth="1"/>
    <col min="10995" max="10995" width="6" style="11" customWidth="1"/>
    <col min="10996" max="10996" width="8.28515625" style="11" customWidth="1"/>
    <col min="10997" max="10997" width="5.28515625" style="11" customWidth="1"/>
    <col min="10998" max="10998" width="8.140625" style="11" customWidth="1"/>
    <col min="10999" max="10999" width="6" style="11" customWidth="1"/>
    <col min="11000" max="11000" width="4" style="11" customWidth="1"/>
    <col min="11001" max="11001" width="9.140625" style="11" customWidth="1"/>
    <col min="11002" max="11002" width="7" style="11" customWidth="1"/>
    <col min="11003" max="11003" width="6" style="11" customWidth="1"/>
    <col min="11004" max="11004" width="6.28515625" style="11" customWidth="1"/>
    <col min="11005" max="11005" width="5.85546875" style="11" customWidth="1"/>
    <col min="11006" max="11006" width="7.85546875" style="11" customWidth="1"/>
    <col min="11007" max="11007" width="5.7109375" style="11" customWidth="1"/>
    <col min="11008" max="11009" width="6.7109375" style="11" customWidth="1"/>
    <col min="11010" max="11242" width="8.85546875" style="11"/>
    <col min="11243" max="11243" width="2.85546875" style="11" customWidth="1"/>
    <col min="11244" max="11244" width="3.5703125" style="11" customWidth="1"/>
    <col min="11245" max="11245" width="20.140625" style="11" customWidth="1"/>
    <col min="11246" max="11246" width="2.85546875" style="11" customWidth="1"/>
    <col min="11247" max="11247" width="8" style="11" customWidth="1"/>
    <col min="11248" max="11248" width="7.42578125" style="11" customWidth="1"/>
    <col min="11249" max="11249" width="6" style="11" bestFit="1" customWidth="1"/>
    <col min="11250" max="11250" width="6.28515625" style="11" customWidth="1"/>
    <col min="11251" max="11251" width="6" style="11" customWidth="1"/>
    <col min="11252" max="11252" width="8.28515625" style="11" customWidth="1"/>
    <col min="11253" max="11253" width="5.28515625" style="11" customWidth="1"/>
    <col min="11254" max="11254" width="8.140625" style="11" customWidth="1"/>
    <col min="11255" max="11255" width="6" style="11" customWidth="1"/>
    <col min="11256" max="11256" width="4" style="11" customWidth="1"/>
    <col min="11257" max="11257" width="9.140625" style="11" customWidth="1"/>
    <col min="11258" max="11258" width="7" style="11" customWidth="1"/>
    <col min="11259" max="11259" width="6" style="11" customWidth="1"/>
    <col min="11260" max="11260" width="6.28515625" style="11" customWidth="1"/>
    <col min="11261" max="11261" width="5.85546875" style="11" customWidth="1"/>
    <col min="11262" max="11262" width="7.85546875" style="11" customWidth="1"/>
    <col min="11263" max="11263" width="5.7109375" style="11" customWidth="1"/>
    <col min="11264" max="11265" width="6.7109375" style="11" customWidth="1"/>
    <col min="11266" max="11498" width="8.85546875" style="11"/>
    <col min="11499" max="11499" width="2.85546875" style="11" customWidth="1"/>
    <col min="11500" max="11500" width="3.5703125" style="11" customWidth="1"/>
    <col min="11501" max="11501" width="20.140625" style="11" customWidth="1"/>
    <col min="11502" max="11502" width="2.85546875" style="11" customWidth="1"/>
    <col min="11503" max="11503" width="8" style="11" customWidth="1"/>
    <col min="11504" max="11504" width="7.42578125" style="11" customWidth="1"/>
    <col min="11505" max="11505" width="6" style="11" bestFit="1" customWidth="1"/>
    <col min="11506" max="11506" width="6.28515625" style="11" customWidth="1"/>
    <col min="11507" max="11507" width="6" style="11" customWidth="1"/>
    <col min="11508" max="11508" width="8.28515625" style="11" customWidth="1"/>
    <col min="11509" max="11509" width="5.28515625" style="11" customWidth="1"/>
    <col min="11510" max="11510" width="8.140625" style="11" customWidth="1"/>
    <col min="11511" max="11511" width="6" style="11" customWidth="1"/>
    <col min="11512" max="11512" width="4" style="11" customWidth="1"/>
    <col min="11513" max="11513" width="9.140625" style="11" customWidth="1"/>
    <col min="11514" max="11514" width="7" style="11" customWidth="1"/>
    <col min="11515" max="11515" width="6" style="11" customWidth="1"/>
    <col min="11516" max="11516" width="6.28515625" style="11" customWidth="1"/>
    <col min="11517" max="11517" width="5.85546875" style="11" customWidth="1"/>
    <col min="11518" max="11518" width="7.85546875" style="11" customWidth="1"/>
    <col min="11519" max="11519" width="5.7109375" style="11" customWidth="1"/>
    <col min="11520" max="11521" width="6.7109375" style="11" customWidth="1"/>
    <col min="11522" max="11754" width="8.85546875" style="11"/>
    <col min="11755" max="11755" width="2.85546875" style="11" customWidth="1"/>
    <col min="11756" max="11756" width="3.5703125" style="11" customWidth="1"/>
    <col min="11757" max="11757" width="20.140625" style="11" customWidth="1"/>
    <col min="11758" max="11758" width="2.85546875" style="11" customWidth="1"/>
    <col min="11759" max="11759" width="8" style="11" customWidth="1"/>
    <col min="11760" max="11760" width="7.42578125" style="11" customWidth="1"/>
    <col min="11761" max="11761" width="6" style="11" bestFit="1" customWidth="1"/>
    <col min="11762" max="11762" width="6.28515625" style="11" customWidth="1"/>
    <col min="11763" max="11763" width="6" style="11" customWidth="1"/>
    <col min="11764" max="11764" width="8.28515625" style="11" customWidth="1"/>
    <col min="11765" max="11765" width="5.28515625" style="11" customWidth="1"/>
    <col min="11766" max="11766" width="8.140625" style="11" customWidth="1"/>
    <col min="11767" max="11767" width="6" style="11" customWidth="1"/>
    <col min="11768" max="11768" width="4" style="11" customWidth="1"/>
    <col min="11769" max="11769" width="9.140625" style="11" customWidth="1"/>
    <col min="11770" max="11770" width="7" style="11" customWidth="1"/>
    <col min="11771" max="11771" width="6" style="11" customWidth="1"/>
    <col min="11772" max="11772" width="6.28515625" style="11" customWidth="1"/>
    <col min="11773" max="11773" width="5.85546875" style="11" customWidth="1"/>
    <col min="11774" max="11774" width="7.85546875" style="11" customWidth="1"/>
    <col min="11775" max="11775" width="5.7109375" style="11" customWidth="1"/>
    <col min="11776" max="11777" width="6.7109375" style="11" customWidth="1"/>
    <col min="11778" max="12010" width="8.85546875" style="11"/>
    <col min="12011" max="12011" width="2.85546875" style="11" customWidth="1"/>
    <col min="12012" max="12012" width="3.5703125" style="11" customWidth="1"/>
    <col min="12013" max="12013" width="20.140625" style="11" customWidth="1"/>
    <col min="12014" max="12014" width="2.85546875" style="11" customWidth="1"/>
    <col min="12015" max="12015" width="8" style="11" customWidth="1"/>
    <col min="12016" max="12016" width="7.42578125" style="11" customWidth="1"/>
    <col min="12017" max="12017" width="6" style="11" bestFit="1" customWidth="1"/>
    <col min="12018" max="12018" width="6.28515625" style="11" customWidth="1"/>
    <col min="12019" max="12019" width="6" style="11" customWidth="1"/>
    <col min="12020" max="12020" width="8.28515625" style="11" customWidth="1"/>
    <col min="12021" max="12021" width="5.28515625" style="11" customWidth="1"/>
    <col min="12022" max="12022" width="8.140625" style="11" customWidth="1"/>
    <col min="12023" max="12023" width="6" style="11" customWidth="1"/>
    <col min="12024" max="12024" width="4" style="11" customWidth="1"/>
    <col min="12025" max="12025" width="9.140625" style="11" customWidth="1"/>
    <col min="12026" max="12026" width="7" style="11" customWidth="1"/>
    <col min="12027" max="12027" width="6" style="11" customWidth="1"/>
    <col min="12028" max="12028" width="6.28515625" style="11" customWidth="1"/>
    <col min="12029" max="12029" width="5.85546875" style="11" customWidth="1"/>
    <col min="12030" max="12030" width="7.85546875" style="11" customWidth="1"/>
    <col min="12031" max="12031" width="5.7109375" style="11" customWidth="1"/>
    <col min="12032" max="12033" width="6.7109375" style="11" customWidth="1"/>
    <col min="12034" max="12266" width="8.85546875" style="11"/>
    <col min="12267" max="12267" width="2.85546875" style="11" customWidth="1"/>
    <col min="12268" max="12268" width="3.5703125" style="11" customWidth="1"/>
    <col min="12269" max="12269" width="20.140625" style="11" customWidth="1"/>
    <col min="12270" max="12270" width="2.85546875" style="11" customWidth="1"/>
    <col min="12271" max="12271" width="8" style="11" customWidth="1"/>
    <col min="12272" max="12272" width="7.42578125" style="11" customWidth="1"/>
    <col min="12273" max="12273" width="6" style="11" bestFit="1" customWidth="1"/>
    <col min="12274" max="12274" width="6.28515625" style="11" customWidth="1"/>
    <col min="12275" max="12275" width="6" style="11" customWidth="1"/>
    <col min="12276" max="12276" width="8.28515625" style="11" customWidth="1"/>
    <col min="12277" max="12277" width="5.28515625" style="11" customWidth="1"/>
    <col min="12278" max="12278" width="8.140625" style="11" customWidth="1"/>
    <col min="12279" max="12279" width="6" style="11" customWidth="1"/>
    <col min="12280" max="12280" width="4" style="11" customWidth="1"/>
    <col min="12281" max="12281" width="9.140625" style="11" customWidth="1"/>
    <col min="12282" max="12282" width="7" style="11" customWidth="1"/>
    <col min="12283" max="12283" width="6" style="11" customWidth="1"/>
    <col min="12284" max="12284" width="6.28515625" style="11" customWidth="1"/>
    <col min="12285" max="12285" width="5.85546875" style="11" customWidth="1"/>
    <col min="12286" max="12286" width="7.85546875" style="11" customWidth="1"/>
    <col min="12287" max="12287" width="5.7109375" style="11" customWidth="1"/>
    <col min="12288" max="12289" width="6.7109375" style="11" customWidth="1"/>
    <col min="12290" max="12522" width="8.85546875" style="11"/>
    <col min="12523" max="12523" width="2.85546875" style="11" customWidth="1"/>
    <col min="12524" max="12524" width="3.5703125" style="11" customWidth="1"/>
    <col min="12525" max="12525" width="20.140625" style="11" customWidth="1"/>
    <col min="12526" max="12526" width="2.85546875" style="11" customWidth="1"/>
    <col min="12527" max="12527" width="8" style="11" customWidth="1"/>
    <col min="12528" max="12528" width="7.42578125" style="11" customWidth="1"/>
    <col min="12529" max="12529" width="6" style="11" bestFit="1" customWidth="1"/>
    <col min="12530" max="12530" width="6.28515625" style="11" customWidth="1"/>
    <col min="12531" max="12531" width="6" style="11" customWidth="1"/>
    <col min="12532" max="12532" width="8.28515625" style="11" customWidth="1"/>
    <col min="12533" max="12533" width="5.28515625" style="11" customWidth="1"/>
    <col min="12534" max="12534" width="8.140625" style="11" customWidth="1"/>
    <col min="12535" max="12535" width="6" style="11" customWidth="1"/>
    <col min="12536" max="12536" width="4" style="11" customWidth="1"/>
    <col min="12537" max="12537" width="9.140625" style="11" customWidth="1"/>
    <col min="12538" max="12538" width="7" style="11" customWidth="1"/>
    <col min="12539" max="12539" width="6" style="11" customWidth="1"/>
    <col min="12540" max="12540" width="6.28515625" style="11" customWidth="1"/>
    <col min="12541" max="12541" width="5.85546875" style="11" customWidth="1"/>
    <col min="12542" max="12542" width="7.85546875" style="11" customWidth="1"/>
    <col min="12543" max="12543" width="5.7109375" style="11" customWidth="1"/>
    <col min="12544" max="12545" width="6.7109375" style="11" customWidth="1"/>
    <col min="12546" max="12778" width="8.85546875" style="11"/>
    <col min="12779" max="12779" width="2.85546875" style="11" customWidth="1"/>
    <col min="12780" max="12780" width="3.5703125" style="11" customWidth="1"/>
    <col min="12781" max="12781" width="20.140625" style="11" customWidth="1"/>
    <col min="12782" max="12782" width="2.85546875" style="11" customWidth="1"/>
    <col min="12783" max="12783" width="8" style="11" customWidth="1"/>
    <col min="12784" max="12784" width="7.42578125" style="11" customWidth="1"/>
    <col min="12785" max="12785" width="6" style="11" bestFit="1" customWidth="1"/>
    <col min="12786" max="12786" width="6.28515625" style="11" customWidth="1"/>
    <col min="12787" max="12787" width="6" style="11" customWidth="1"/>
    <col min="12788" max="12788" width="8.28515625" style="11" customWidth="1"/>
    <col min="12789" max="12789" width="5.28515625" style="11" customWidth="1"/>
    <col min="12790" max="12790" width="8.140625" style="11" customWidth="1"/>
    <col min="12791" max="12791" width="6" style="11" customWidth="1"/>
    <col min="12792" max="12792" width="4" style="11" customWidth="1"/>
    <col min="12793" max="12793" width="9.140625" style="11" customWidth="1"/>
    <col min="12794" max="12794" width="7" style="11" customWidth="1"/>
    <col min="12795" max="12795" width="6" style="11" customWidth="1"/>
    <col min="12796" max="12796" width="6.28515625" style="11" customWidth="1"/>
    <col min="12797" max="12797" width="5.85546875" style="11" customWidth="1"/>
    <col min="12798" max="12798" width="7.85546875" style="11" customWidth="1"/>
    <col min="12799" max="12799" width="5.7109375" style="11" customWidth="1"/>
    <col min="12800" max="12801" width="6.7109375" style="11" customWidth="1"/>
    <col min="12802" max="13034" width="8.85546875" style="11"/>
    <col min="13035" max="13035" width="2.85546875" style="11" customWidth="1"/>
    <col min="13036" max="13036" width="3.5703125" style="11" customWidth="1"/>
    <col min="13037" max="13037" width="20.140625" style="11" customWidth="1"/>
    <col min="13038" max="13038" width="2.85546875" style="11" customWidth="1"/>
    <col min="13039" max="13039" width="8" style="11" customWidth="1"/>
    <col min="13040" max="13040" width="7.42578125" style="11" customWidth="1"/>
    <col min="13041" max="13041" width="6" style="11" bestFit="1" customWidth="1"/>
    <col min="13042" max="13042" width="6.28515625" style="11" customWidth="1"/>
    <col min="13043" max="13043" width="6" style="11" customWidth="1"/>
    <col min="13044" max="13044" width="8.28515625" style="11" customWidth="1"/>
    <col min="13045" max="13045" width="5.28515625" style="11" customWidth="1"/>
    <col min="13046" max="13046" width="8.140625" style="11" customWidth="1"/>
    <col min="13047" max="13047" width="6" style="11" customWidth="1"/>
    <col min="13048" max="13048" width="4" style="11" customWidth="1"/>
    <col min="13049" max="13049" width="9.140625" style="11" customWidth="1"/>
    <col min="13050" max="13050" width="7" style="11" customWidth="1"/>
    <col min="13051" max="13051" width="6" style="11" customWidth="1"/>
    <col min="13052" max="13052" width="6.28515625" style="11" customWidth="1"/>
    <col min="13053" max="13053" width="5.85546875" style="11" customWidth="1"/>
    <col min="13054" max="13054" width="7.85546875" style="11" customWidth="1"/>
    <col min="13055" max="13055" width="5.7109375" style="11" customWidth="1"/>
    <col min="13056" max="13057" width="6.7109375" style="11" customWidth="1"/>
    <col min="13058" max="13290" width="8.85546875" style="11"/>
    <col min="13291" max="13291" width="2.85546875" style="11" customWidth="1"/>
    <col min="13292" max="13292" width="3.5703125" style="11" customWidth="1"/>
    <col min="13293" max="13293" width="20.140625" style="11" customWidth="1"/>
    <col min="13294" max="13294" width="2.85546875" style="11" customWidth="1"/>
    <col min="13295" max="13295" width="8" style="11" customWidth="1"/>
    <col min="13296" max="13296" width="7.42578125" style="11" customWidth="1"/>
    <col min="13297" max="13297" width="6" style="11" bestFit="1" customWidth="1"/>
    <col min="13298" max="13298" width="6.28515625" style="11" customWidth="1"/>
    <col min="13299" max="13299" width="6" style="11" customWidth="1"/>
    <col min="13300" max="13300" width="8.28515625" style="11" customWidth="1"/>
    <col min="13301" max="13301" width="5.28515625" style="11" customWidth="1"/>
    <col min="13302" max="13302" width="8.140625" style="11" customWidth="1"/>
    <col min="13303" max="13303" width="6" style="11" customWidth="1"/>
    <col min="13304" max="13304" width="4" style="11" customWidth="1"/>
    <col min="13305" max="13305" width="9.140625" style="11" customWidth="1"/>
    <col min="13306" max="13306" width="7" style="11" customWidth="1"/>
    <col min="13307" max="13307" width="6" style="11" customWidth="1"/>
    <col min="13308" max="13308" width="6.28515625" style="11" customWidth="1"/>
    <col min="13309" max="13309" width="5.85546875" style="11" customWidth="1"/>
    <col min="13310" max="13310" width="7.85546875" style="11" customWidth="1"/>
    <col min="13311" max="13311" width="5.7109375" style="11" customWidth="1"/>
    <col min="13312" max="13313" width="6.7109375" style="11" customWidth="1"/>
    <col min="13314" max="13546" width="8.85546875" style="11"/>
    <col min="13547" max="13547" width="2.85546875" style="11" customWidth="1"/>
    <col min="13548" max="13548" width="3.5703125" style="11" customWidth="1"/>
    <col min="13549" max="13549" width="20.140625" style="11" customWidth="1"/>
    <col min="13550" max="13550" width="2.85546875" style="11" customWidth="1"/>
    <col min="13551" max="13551" width="8" style="11" customWidth="1"/>
    <col min="13552" max="13552" width="7.42578125" style="11" customWidth="1"/>
    <col min="13553" max="13553" width="6" style="11" bestFit="1" customWidth="1"/>
    <col min="13554" max="13554" width="6.28515625" style="11" customWidth="1"/>
    <col min="13555" max="13555" width="6" style="11" customWidth="1"/>
    <col min="13556" max="13556" width="8.28515625" style="11" customWidth="1"/>
    <col min="13557" max="13557" width="5.28515625" style="11" customWidth="1"/>
    <col min="13558" max="13558" width="8.140625" style="11" customWidth="1"/>
    <col min="13559" max="13559" width="6" style="11" customWidth="1"/>
    <col min="13560" max="13560" width="4" style="11" customWidth="1"/>
    <col min="13561" max="13561" width="9.140625" style="11" customWidth="1"/>
    <col min="13562" max="13562" width="7" style="11" customWidth="1"/>
    <col min="13563" max="13563" width="6" style="11" customWidth="1"/>
    <col min="13564" max="13564" width="6.28515625" style="11" customWidth="1"/>
    <col min="13565" max="13565" width="5.85546875" style="11" customWidth="1"/>
    <col min="13566" max="13566" width="7.85546875" style="11" customWidth="1"/>
    <col min="13567" max="13567" width="5.7109375" style="11" customWidth="1"/>
    <col min="13568" max="13569" width="6.7109375" style="11" customWidth="1"/>
    <col min="13570" max="13802" width="8.85546875" style="11"/>
    <col min="13803" max="13803" width="2.85546875" style="11" customWidth="1"/>
    <col min="13804" max="13804" width="3.5703125" style="11" customWidth="1"/>
    <col min="13805" max="13805" width="20.140625" style="11" customWidth="1"/>
    <col min="13806" max="13806" width="2.85546875" style="11" customWidth="1"/>
    <col min="13807" max="13807" width="8" style="11" customWidth="1"/>
    <col min="13808" max="13808" width="7.42578125" style="11" customWidth="1"/>
    <col min="13809" max="13809" width="6" style="11" bestFit="1" customWidth="1"/>
    <col min="13810" max="13810" width="6.28515625" style="11" customWidth="1"/>
    <col min="13811" max="13811" width="6" style="11" customWidth="1"/>
    <col min="13812" max="13812" width="8.28515625" style="11" customWidth="1"/>
    <col min="13813" max="13813" width="5.28515625" style="11" customWidth="1"/>
    <col min="13814" max="13814" width="8.140625" style="11" customWidth="1"/>
    <col min="13815" max="13815" width="6" style="11" customWidth="1"/>
    <col min="13816" max="13816" width="4" style="11" customWidth="1"/>
    <col min="13817" max="13817" width="9.140625" style="11" customWidth="1"/>
    <col min="13818" max="13818" width="7" style="11" customWidth="1"/>
    <col min="13819" max="13819" width="6" style="11" customWidth="1"/>
    <col min="13820" max="13820" width="6.28515625" style="11" customWidth="1"/>
    <col min="13821" max="13821" width="5.85546875" style="11" customWidth="1"/>
    <col min="13822" max="13822" width="7.85546875" style="11" customWidth="1"/>
    <col min="13823" max="13823" width="5.7109375" style="11" customWidth="1"/>
    <col min="13824" max="13825" width="6.7109375" style="11" customWidth="1"/>
    <col min="13826" max="14058" width="8.85546875" style="11"/>
    <col min="14059" max="14059" width="2.85546875" style="11" customWidth="1"/>
    <col min="14060" max="14060" width="3.5703125" style="11" customWidth="1"/>
    <col min="14061" max="14061" width="20.140625" style="11" customWidth="1"/>
    <col min="14062" max="14062" width="2.85546875" style="11" customWidth="1"/>
    <col min="14063" max="14063" width="8" style="11" customWidth="1"/>
    <col min="14064" max="14064" width="7.42578125" style="11" customWidth="1"/>
    <col min="14065" max="14065" width="6" style="11" bestFit="1" customWidth="1"/>
    <col min="14066" max="14066" width="6.28515625" style="11" customWidth="1"/>
    <col min="14067" max="14067" width="6" style="11" customWidth="1"/>
    <col min="14068" max="14068" width="8.28515625" style="11" customWidth="1"/>
    <col min="14069" max="14069" width="5.28515625" style="11" customWidth="1"/>
    <col min="14070" max="14070" width="8.140625" style="11" customWidth="1"/>
    <col min="14071" max="14071" width="6" style="11" customWidth="1"/>
    <col min="14072" max="14072" width="4" style="11" customWidth="1"/>
    <col min="14073" max="14073" width="9.140625" style="11" customWidth="1"/>
    <col min="14074" max="14074" width="7" style="11" customWidth="1"/>
    <col min="14075" max="14075" width="6" style="11" customWidth="1"/>
    <col min="14076" max="14076" width="6.28515625" style="11" customWidth="1"/>
    <col min="14077" max="14077" width="5.85546875" style="11" customWidth="1"/>
    <col min="14078" max="14078" width="7.85546875" style="11" customWidth="1"/>
    <col min="14079" max="14079" width="5.7109375" style="11" customWidth="1"/>
    <col min="14080" max="14081" width="6.7109375" style="11" customWidth="1"/>
    <col min="14082" max="14314" width="8.85546875" style="11"/>
    <col min="14315" max="14315" width="2.85546875" style="11" customWidth="1"/>
    <col min="14316" max="14316" width="3.5703125" style="11" customWidth="1"/>
    <col min="14317" max="14317" width="20.140625" style="11" customWidth="1"/>
    <col min="14318" max="14318" width="2.85546875" style="11" customWidth="1"/>
    <col min="14319" max="14319" width="8" style="11" customWidth="1"/>
    <col min="14320" max="14320" width="7.42578125" style="11" customWidth="1"/>
    <col min="14321" max="14321" width="6" style="11" bestFit="1" customWidth="1"/>
    <col min="14322" max="14322" width="6.28515625" style="11" customWidth="1"/>
    <col min="14323" max="14323" width="6" style="11" customWidth="1"/>
    <col min="14324" max="14324" width="8.28515625" style="11" customWidth="1"/>
    <col min="14325" max="14325" width="5.28515625" style="11" customWidth="1"/>
    <col min="14326" max="14326" width="8.140625" style="11" customWidth="1"/>
    <col min="14327" max="14327" width="6" style="11" customWidth="1"/>
    <col min="14328" max="14328" width="4" style="11" customWidth="1"/>
    <col min="14329" max="14329" width="9.140625" style="11" customWidth="1"/>
    <col min="14330" max="14330" width="7" style="11" customWidth="1"/>
    <col min="14331" max="14331" width="6" style="11" customWidth="1"/>
    <col min="14332" max="14332" width="6.28515625" style="11" customWidth="1"/>
    <col min="14333" max="14333" width="5.85546875" style="11" customWidth="1"/>
    <col min="14334" max="14334" width="7.85546875" style="11" customWidth="1"/>
    <col min="14335" max="14335" width="5.7109375" style="11" customWidth="1"/>
    <col min="14336" max="14337" width="6.7109375" style="11" customWidth="1"/>
    <col min="14338" max="14570" width="8.85546875" style="11"/>
    <col min="14571" max="14571" width="2.85546875" style="11" customWidth="1"/>
    <col min="14572" max="14572" width="3.5703125" style="11" customWidth="1"/>
    <col min="14573" max="14573" width="20.140625" style="11" customWidth="1"/>
    <col min="14574" max="14574" width="2.85546875" style="11" customWidth="1"/>
    <col min="14575" max="14575" width="8" style="11" customWidth="1"/>
    <col min="14576" max="14576" width="7.42578125" style="11" customWidth="1"/>
    <col min="14577" max="14577" width="6" style="11" bestFit="1" customWidth="1"/>
    <col min="14578" max="14578" width="6.28515625" style="11" customWidth="1"/>
    <col min="14579" max="14579" width="6" style="11" customWidth="1"/>
    <col min="14580" max="14580" width="8.28515625" style="11" customWidth="1"/>
    <col min="14581" max="14581" width="5.28515625" style="11" customWidth="1"/>
    <col min="14582" max="14582" width="8.140625" style="11" customWidth="1"/>
    <col min="14583" max="14583" width="6" style="11" customWidth="1"/>
    <col min="14584" max="14584" width="4" style="11" customWidth="1"/>
    <col min="14585" max="14585" width="9.140625" style="11" customWidth="1"/>
    <col min="14586" max="14586" width="7" style="11" customWidth="1"/>
    <col min="14587" max="14587" width="6" style="11" customWidth="1"/>
    <col min="14588" max="14588" width="6.28515625" style="11" customWidth="1"/>
    <col min="14589" max="14589" width="5.85546875" style="11" customWidth="1"/>
    <col min="14590" max="14590" width="7.85546875" style="11" customWidth="1"/>
    <col min="14591" max="14591" width="5.7109375" style="11" customWidth="1"/>
    <col min="14592" max="14593" width="6.7109375" style="11" customWidth="1"/>
    <col min="14594" max="14826" width="8.85546875" style="11"/>
    <col min="14827" max="14827" width="2.85546875" style="11" customWidth="1"/>
    <col min="14828" max="14828" width="3.5703125" style="11" customWidth="1"/>
    <col min="14829" max="14829" width="20.140625" style="11" customWidth="1"/>
    <col min="14830" max="14830" width="2.85546875" style="11" customWidth="1"/>
    <col min="14831" max="14831" width="8" style="11" customWidth="1"/>
    <col min="14832" max="14832" width="7.42578125" style="11" customWidth="1"/>
    <col min="14833" max="14833" width="6" style="11" bestFit="1" customWidth="1"/>
    <col min="14834" max="14834" width="6.28515625" style="11" customWidth="1"/>
    <col min="14835" max="14835" width="6" style="11" customWidth="1"/>
    <col min="14836" max="14836" width="8.28515625" style="11" customWidth="1"/>
    <col min="14837" max="14837" width="5.28515625" style="11" customWidth="1"/>
    <col min="14838" max="14838" width="8.140625" style="11" customWidth="1"/>
    <col min="14839" max="14839" width="6" style="11" customWidth="1"/>
    <col min="14840" max="14840" width="4" style="11" customWidth="1"/>
    <col min="14841" max="14841" width="9.140625" style="11" customWidth="1"/>
    <col min="14842" max="14842" width="7" style="11" customWidth="1"/>
    <col min="14843" max="14843" width="6" style="11" customWidth="1"/>
    <col min="14844" max="14844" width="6.28515625" style="11" customWidth="1"/>
    <col min="14845" max="14845" width="5.85546875" style="11" customWidth="1"/>
    <col min="14846" max="14846" width="7.85546875" style="11" customWidth="1"/>
    <col min="14847" max="14847" width="5.7109375" style="11" customWidth="1"/>
    <col min="14848" max="14849" width="6.7109375" style="11" customWidth="1"/>
    <col min="14850" max="15082" width="8.85546875" style="11"/>
    <col min="15083" max="15083" width="2.85546875" style="11" customWidth="1"/>
    <col min="15084" max="15084" width="3.5703125" style="11" customWidth="1"/>
    <col min="15085" max="15085" width="20.140625" style="11" customWidth="1"/>
    <col min="15086" max="15086" width="2.85546875" style="11" customWidth="1"/>
    <col min="15087" max="15087" width="8" style="11" customWidth="1"/>
    <col min="15088" max="15088" width="7.42578125" style="11" customWidth="1"/>
    <col min="15089" max="15089" width="6" style="11" bestFit="1" customWidth="1"/>
    <col min="15090" max="15090" width="6.28515625" style="11" customWidth="1"/>
    <col min="15091" max="15091" width="6" style="11" customWidth="1"/>
    <col min="15092" max="15092" width="8.28515625" style="11" customWidth="1"/>
    <col min="15093" max="15093" width="5.28515625" style="11" customWidth="1"/>
    <col min="15094" max="15094" width="8.140625" style="11" customWidth="1"/>
    <col min="15095" max="15095" width="6" style="11" customWidth="1"/>
    <col min="15096" max="15096" width="4" style="11" customWidth="1"/>
    <col min="15097" max="15097" width="9.140625" style="11" customWidth="1"/>
    <col min="15098" max="15098" width="7" style="11" customWidth="1"/>
    <col min="15099" max="15099" width="6" style="11" customWidth="1"/>
    <col min="15100" max="15100" width="6.28515625" style="11" customWidth="1"/>
    <col min="15101" max="15101" width="5.85546875" style="11" customWidth="1"/>
    <col min="15102" max="15102" width="7.85546875" style="11" customWidth="1"/>
    <col min="15103" max="15103" width="5.7109375" style="11" customWidth="1"/>
    <col min="15104" max="15105" width="6.7109375" style="11" customWidth="1"/>
    <col min="15106" max="15338" width="8.85546875" style="11"/>
    <col min="15339" max="15339" width="2.85546875" style="11" customWidth="1"/>
    <col min="15340" max="15340" width="3.5703125" style="11" customWidth="1"/>
    <col min="15341" max="15341" width="20.140625" style="11" customWidth="1"/>
    <col min="15342" max="15342" width="2.85546875" style="11" customWidth="1"/>
    <col min="15343" max="15343" width="8" style="11" customWidth="1"/>
    <col min="15344" max="15344" width="7.42578125" style="11" customWidth="1"/>
    <col min="15345" max="15345" width="6" style="11" bestFit="1" customWidth="1"/>
    <col min="15346" max="15346" width="6.28515625" style="11" customWidth="1"/>
    <col min="15347" max="15347" width="6" style="11" customWidth="1"/>
    <col min="15348" max="15348" width="8.28515625" style="11" customWidth="1"/>
    <col min="15349" max="15349" width="5.28515625" style="11" customWidth="1"/>
    <col min="15350" max="15350" width="8.140625" style="11" customWidth="1"/>
    <col min="15351" max="15351" width="6" style="11" customWidth="1"/>
    <col min="15352" max="15352" width="4" style="11" customWidth="1"/>
    <col min="15353" max="15353" width="9.140625" style="11" customWidth="1"/>
    <col min="15354" max="15354" width="7" style="11" customWidth="1"/>
    <col min="15355" max="15355" width="6" style="11" customWidth="1"/>
    <col min="15356" max="15356" width="6.28515625" style="11" customWidth="1"/>
    <col min="15357" max="15357" width="5.85546875" style="11" customWidth="1"/>
    <col min="15358" max="15358" width="7.85546875" style="11" customWidth="1"/>
    <col min="15359" max="15359" width="5.7109375" style="11" customWidth="1"/>
    <col min="15360" max="15361" width="6.7109375" style="11" customWidth="1"/>
    <col min="15362" max="15594" width="8.85546875" style="11"/>
    <col min="15595" max="15595" width="2.85546875" style="11" customWidth="1"/>
    <col min="15596" max="15596" width="3.5703125" style="11" customWidth="1"/>
    <col min="15597" max="15597" width="20.140625" style="11" customWidth="1"/>
    <col min="15598" max="15598" width="2.85546875" style="11" customWidth="1"/>
    <col min="15599" max="15599" width="8" style="11" customWidth="1"/>
    <col min="15600" max="15600" width="7.42578125" style="11" customWidth="1"/>
    <col min="15601" max="15601" width="6" style="11" bestFit="1" customWidth="1"/>
    <col min="15602" max="15602" width="6.28515625" style="11" customWidth="1"/>
    <col min="15603" max="15603" width="6" style="11" customWidth="1"/>
    <col min="15604" max="15604" width="8.28515625" style="11" customWidth="1"/>
    <col min="15605" max="15605" width="5.28515625" style="11" customWidth="1"/>
    <col min="15606" max="15606" width="8.140625" style="11" customWidth="1"/>
    <col min="15607" max="15607" width="6" style="11" customWidth="1"/>
    <col min="15608" max="15608" width="4" style="11" customWidth="1"/>
    <col min="15609" max="15609" width="9.140625" style="11" customWidth="1"/>
    <col min="15610" max="15610" width="7" style="11" customWidth="1"/>
    <col min="15611" max="15611" width="6" style="11" customWidth="1"/>
    <col min="15612" max="15612" width="6.28515625" style="11" customWidth="1"/>
    <col min="15613" max="15613" width="5.85546875" style="11" customWidth="1"/>
    <col min="15614" max="15614" width="7.85546875" style="11" customWidth="1"/>
    <col min="15615" max="15615" width="5.7109375" style="11" customWidth="1"/>
    <col min="15616" max="15617" width="6.7109375" style="11" customWidth="1"/>
    <col min="15618" max="15850" width="8.85546875" style="11"/>
    <col min="15851" max="15851" width="2.85546875" style="11" customWidth="1"/>
    <col min="15852" max="15852" width="3.5703125" style="11" customWidth="1"/>
    <col min="15853" max="15853" width="20.140625" style="11" customWidth="1"/>
    <col min="15854" max="15854" width="2.85546875" style="11" customWidth="1"/>
    <col min="15855" max="15855" width="8" style="11" customWidth="1"/>
    <col min="15856" max="15856" width="7.42578125" style="11" customWidth="1"/>
    <col min="15857" max="15857" width="6" style="11" bestFit="1" customWidth="1"/>
    <col min="15858" max="15858" width="6.28515625" style="11" customWidth="1"/>
    <col min="15859" max="15859" width="6" style="11" customWidth="1"/>
    <col min="15860" max="15860" width="8.28515625" style="11" customWidth="1"/>
    <col min="15861" max="15861" width="5.28515625" style="11" customWidth="1"/>
    <col min="15862" max="15862" width="8.140625" style="11" customWidth="1"/>
    <col min="15863" max="15863" width="6" style="11" customWidth="1"/>
    <col min="15864" max="15864" width="4" style="11" customWidth="1"/>
    <col min="15865" max="15865" width="9.140625" style="11" customWidth="1"/>
    <col min="15866" max="15866" width="7" style="11" customWidth="1"/>
    <col min="15867" max="15867" width="6" style="11" customWidth="1"/>
    <col min="15868" max="15868" width="6.28515625" style="11" customWidth="1"/>
    <col min="15869" max="15869" width="5.85546875" style="11" customWidth="1"/>
    <col min="15870" max="15870" width="7.85546875" style="11" customWidth="1"/>
    <col min="15871" max="15871" width="5.7109375" style="11" customWidth="1"/>
    <col min="15872" max="15873" width="6.7109375" style="11" customWidth="1"/>
    <col min="15874" max="16106" width="8.85546875" style="11"/>
    <col min="16107" max="16107" width="2.85546875" style="11" customWidth="1"/>
    <col min="16108" max="16108" width="3.5703125" style="11" customWidth="1"/>
    <col min="16109" max="16109" width="20.140625" style="11" customWidth="1"/>
    <col min="16110" max="16110" width="2.85546875" style="11" customWidth="1"/>
    <col min="16111" max="16111" width="8" style="11" customWidth="1"/>
    <col min="16112" max="16112" width="7.42578125" style="11" customWidth="1"/>
    <col min="16113" max="16113" width="6" style="11" bestFit="1" customWidth="1"/>
    <col min="16114" max="16114" width="6.28515625" style="11" customWidth="1"/>
    <col min="16115" max="16115" width="6" style="11" customWidth="1"/>
    <col min="16116" max="16116" width="8.28515625" style="11" customWidth="1"/>
    <col min="16117" max="16117" width="5.28515625" style="11" customWidth="1"/>
    <col min="16118" max="16118" width="8.140625" style="11" customWidth="1"/>
    <col min="16119" max="16119" width="6" style="11" customWidth="1"/>
    <col min="16120" max="16120" width="4" style="11" customWidth="1"/>
    <col min="16121" max="16121" width="9.140625" style="11" customWidth="1"/>
    <col min="16122" max="16122" width="7" style="11" customWidth="1"/>
    <col min="16123" max="16123" width="6" style="11" customWidth="1"/>
    <col min="16124" max="16124" width="6.28515625" style="11" customWidth="1"/>
    <col min="16125" max="16125" width="5.85546875" style="11" customWidth="1"/>
    <col min="16126" max="16126" width="7.85546875" style="11" customWidth="1"/>
    <col min="16127" max="16127" width="5.7109375" style="11" customWidth="1"/>
    <col min="16128" max="16129" width="6.7109375" style="11" customWidth="1"/>
    <col min="16130" max="16370" width="8.85546875" style="11"/>
    <col min="16371" max="16384" width="9.140625" style="11" customWidth="1"/>
  </cols>
  <sheetData>
    <row r="1" spans="1:19" ht="10.5" customHeight="1" x14ac:dyDescent="0.25">
      <c r="A1" s="211"/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</row>
    <row r="2" spans="1:19" ht="15.6" customHeight="1" x14ac:dyDescent="0.25">
      <c r="A2" s="212" t="s">
        <v>89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</row>
    <row r="3" spans="1:19" ht="22.5" customHeight="1" x14ac:dyDescent="0.25">
      <c r="A3" s="213" t="s">
        <v>113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</row>
    <row r="4" spans="1:19" ht="22.5" customHeight="1" x14ac:dyDescent="0.25">
      <c r="A4" s="205"/>
      <c r="B4" s="205"/>
      <c r="C4" s="205"/>
      <c r="D4" s="205"/>
      <c r="E4" s="205"/>
      <c r="F4" s="205"/>
      <c r="G4" s="205"/>
      <c r="H4" s="205"/>
      <c r="I4" s="205"/>
    </row>
    <row r="5" spans="1:19" ht="17.25" customHeight="1" x14ac:dyDescent="0.25">
      <c r="A5" s="214" t="s">
        <v>0</v>
      </c>
      <c r="B5" s="214" t="s">
        <v>1</v>
      </c>
      <c r="C5" s="209" t="s">
        <v>2</v>
      </c>
      <c r="D5" s="208" t="s">
        <v>3</v>
      </c>
      <c r="E5" s="214" t="s">
        <v>111</v>
      </c>
      <c r="F5" s="215" t="s">
        <v>34</v>
      </c>
      <c r="G5" s="215"/>
      <c r="H5" s="215"/>
      <c r="I5" s="215"/>
      <c r="J5" s="215"/>
      <c r="K5" s="207" t="s">
        <v>90</v>
      </c>
      <c r="L5" s="214" t="s">
        <v>112</v>
      </c>
      <c r="M5" s="215" t="s">
        <v>34</v>
      </c>
      <c r="N5" s="215"/>
      <c r="O5" s="215"/>
      <c r="P5" s="215"/>
      <c r="Q5" s="215"/>
    </row>
    <row r="6" spans="1:19" ht="27" customHeight="1" x14ac:dyDescent="0.25">
      <c r="A6" s="214"/>
      <c r="B6" s="214"/>
      <c r="C6" s="209"/>
      <c r="D6" s="208"/>
      <c r="E6" s="214"/>
      <c r="F6" s="208" t="s">
        <v>5</v>
      </c>
      <c r="G6" s="209" t="s">
        <v>6</v>
      </c>
      <c r="H6" s="208" t="s">
        <v>7</v>
      </c>
      <c r="I6" s="208" t="s">
        <v>8</v>
      </c>
      <c r="J6" s="208" t="s">
        <v>35</v>
      </c>
      <c r="K6" s="207"/>
      <c r="L6" s="214"/>
      <c r="M6" s="208" t="s">
        <v>5</v>
      </c>
      <c r="N6" s="203" t="s">
        <v>108</v>
      </c>
      <c r="O6" s="208" t="s">
        <v>118</v>
      </c>
      <c r="P6" s="208" t="s">
        <v>8</v>
      </c>
      <c r="Q6" s="208" t="s">
        <v>35</v>
      </c>
    </row>
    <row r="7" spans="1:19" ht="64.150000000000006" customHeight="1" x14ac:dyDescent="0.25">
      <c r="A7" s="214"/>
      <c r="B7" s="214"/>
      <c r="C7" s="209"/>
      <c r="D7" s="208"/>
      <c r="E7" s="214"/>
      <c r="F7" s="209"/>
      <c r="G7" s="210"/>
      <c r="H7" s="209"/>
      <c r="I7" s="208"/>
      <c r="J7" s="208"/>
      <c r="K7" s="207"/>
      <c r="L7" s="214"/>
      <c r="M7" s="209"/>
      <c r="N7" s="204"/>
      <c r="O7" s="209"/>
      <c r="P7" s="208"/>
      <c r="Q7" s="208"/>
    </row>
    <row r="8" spans="1:19" s="25" customFormat="1" ht="19.5" customHeight="1" x14ac:dyDescent="0.25">
      <c r="A8" s="43">
        <v>1</v>
      </c>
      <c r="B8" s="43">
        <v>2</v>
      </c>
      <c r="C8" s="43">
        <v>3</v>
      </c>
      <c r="D8" s="43">
        <v>4</v>
      </c>
      <c r="E8" s="43">
        <v>5</v>
      </c>
      <c r="F8" s="43">
        <v>6</v>
      </c>
      <c r="G8" s="43">
        <v>7</v>
      </c>
      <c r="H8" s="43">
        <v>8</v>
      </c>
      <c r="I8" s="43">
        <v>9</v>
      </c>
      <c r="J8" s="43">
        <v>10</v>
      </c>
      <c r="K8" s="48">
        <v>11</v>
      </c>
      <c r="L8" s="43">
        <v>12</v>
      </c>
      <c r="M8" s="43">
        <v>13</v>
      </c>
      <c r="N8" s="43">
        <v>14</v>
      </c>
      <c r="O8" s="43">
        <v>15</v>
      </c>
      <c r="P8" s="43">
        <v>16</v>
      </c>
      <c r="Q8" s="43">
        <v>17</v>
      </c>
    </row>
    <row r="9" spans="1:19" x14ac:dyDescent="0.25">
      <c r="A9" s="2"/>
      <c r="B9" s="26"/>
      <c r="C9" s="37" t="s">
        <v>36</v>
      </c>
      <c r="D9" s="66"/>
      <c r="E9" s="49">
        <f>F9+G9+H9+I9+J9</f>
        <v>1277693</v>
      </c>
      <c r="F9" s="49">
        <f>F10+F70+F90</f>
        <v>602800</v>
      </c>
      <c r="G9" s="49">
        <f>G10+G70+G91+G93</f>
        <v>27494</v>
      </c>
      <c r="H9" s="49">
        <f>H10+H70+H91</f>
        <v>21059</v>
      </c>
      <c r="I9" s="49">
        <f>I10+I70+I91</f>
        <v>590078</v>
      </c>
      <c r="J9" s="49">
        <f>J10+J70+J91</f>
        <v>36262</v>
      </c>
      <c r="K9" s="50">
        <f>L9-E9</f>
        <v>20306</v>
      </c>
      <c r="L9" s="49">
        <f>M9+N9+O9+P9+Q9</f>
        <v>1297999</v>
      </c>
      <c r="M9" s="49">
        <f>M10+M70+M90</f>
        <v>602800</v>
      </c>
      <c r="N9" s="49">
        <f>N10+N70+N91+N93</f>
        <v>27494</v>
      </c>
      <c r="O9" s="49">
        <f>O10+O70+O91</f>
        <v>31365</v>
      </c>
      <c r="P9" s="49">
        <f>P10+P70+P91</f>
        <v>590078</v>
      </c>
      <c r="Q9" s="49">
        <f>Q10+Q70+Q91</f>
        <v>46262</v>
      </c>
    </row>
    <row r="10" spans="1:19" ht="24.75" customHeight="1" x14ac:dyDescent="0.25">
      <c r="A10" s="27"/>
      <c r="B10" s="28"/>
      <c r="C10" s="10" t="s">
        <v>9</v>
      </c>
      <c r="D10" s="23"/>
      <c r="E10" s="51">
        <f>F10+G10+H10+I10+J10</f>
        <v>1205001</v>
      </c>
      <c r="F10" s="51">
        <f>F11+F14+F62+F64</f>
        <v>570770</v>
      </c>
      <c r="G10" s="51">
        <f>G11+G14</f>
        <v>0</v>
      </c>
      <c r="H10" s="51">
        <f>H11+H14+H64</f>
        <v>7891</v>
      </c>
      <c r="I10" s="51">
        <f>I11+I14</f>
        <v>590078</v>
      </c>
      <c r="J10" s="51">
        <f>J11+J14</f>
        <v>36262</v>
      </c>
      <c r="K10" s="50">
        <f t="shared" ref="K10:K75" si="0">L10-E10</f>
        <v>230</v>
      </c>
      <c r="L10" s="51">
        <f>M10+N10+O10+P10+Q10</f>
        <v>1205231</v>
      </c>
      <c r="M10" s="51">
        <f>M11+M14+M62+M64</f>
        <v>571000</v>
      </c>
      <c r="N10" s="51">
        <f>N11+N14</f>
        <v>0</v>
      </c>
      <c r="O10" s="51">
        <f>O11+O14+O64</f>
        <v>7891</v>
      </c>
      <c r="P10" s="51">
        <f>P11+P14</f>
        <v>590078</v>
      </c>
      <c r="Q10" s="51">
        <f>Q11+Q14</f>
        <v>36262</v>
      </c>
    </row>
    <row r="11" spans="1:19" ht="16.5" customHeight="1" x14ac:dyDescent="0.25">
      <c r="A11" s="29"/>
      <c r="B11" s="30"/>
      <c r="C11" s="12" t="s">
        <v>10</v>
      </c>
      <c r="D11" s="31"/>
      <c r="E11" s="52">
        <f t="shared" ref="E11:J11" si="1">E12+E13</f>
        <v>630703</v>
      </c>
      <c r="F11" s="52">
        <f t="shared" si="1"/>
        <v>5376</v>
      </c>
      <c r="G11" s="52">
        <f t="shared" si="1"/>
        <v>0</v>
      </c>
      <c r="H11" s="52">
        <f t="shared" si="1"/>
        <v>0</v>
      </c>
      <c r="I11" s="52">
        <f t="shared" si="1"/>
        <v>590078</v>
      </c>
      <c r="J11" s="52">
        <f t="shared" si="1"/>
        <v>35249</v>
      </c>
      <c r="K11" s="50">
        <f t="shared" si="0"/>
        <v>0</v>
      </c>
      <c r="L11" s="51">
        <f t="shared" ref="L11:L16" si="2">M11+N11+O11+P11+Q11</f>
        <v>630703</v>
      </c>
      <c r="M11" s="52">
        <f>M12+M13</f>
        <v>5376</v>
      </c>
      <c r="N11" s="52">
        <f>N12+N13</f>
        <v>0</v>
      </c>
      <c r="O11" s="52">
        <f>O12+O13</f>
        <v>0</v>
      </c>
      <c r="P11" s="52">
        <f>P12+P13</f>
        <v>590078</v>
      </c>
      <c r="Q11" s="52">
        <f>Q12+Q13</f>
        <v>35249</v>
      </c>
    </row>
    <row r="12" spans="1:19" ht="53.45" customHeight="1" x14ac:dyDescent="0.2">
      <c r="A12" s="1">
        <v>322</v>
      </c>
      <c r="B12" s="3" t="s">
        <v>11</v>
      </c>
      <c r="C12" s="2" t="s">
        <v>13</v>
      </c>
      <c r="D12" s="39" t="s">
        <v>109</v>
      </c>
      <c r="E12" s="56">
        <f>F12+G12+H12+I12+J12</f>
        <v>595454</v>
      </c>
      <c r="F12" s="38">
        <v>5376</v>
      </c>
      <c r="G12" s="6"/>
      <c r="H12" s="53"/>
      <c r="I12" s="54">
        <v>590078</v>
      </c>
      <c r="J12" s="55"/>
      <c r="K12" s="50">
        <f t="shared" si="0"/>
        <v>0</v>
      </c>
      <c r="L12" s="56">
        <f t="shared" si="2"/>
        <v>595454</v>
      </c>
      <c r="M12" s="38">
        <v>5376</v>
      </c>
      <c r="N12" s="6"/>
      <c r="O12" s="53"/>
      <c r="P12" s="54">
        <v>590078</v>
      </c>
      <c r="Q12" s="55"/>
    </row>
    <row r="13" spans="1:19" ht="54" customHeight="1" x14ac:dyDescent="0.2">
      <c r="A13" s="1">
        <v>322</v>
      </c>
      <c r="B13" s="3" t="s">
        <v>11</v>
      </c>
      <c r="C13" s="2" t="s">
        <v>14</v>
      </c>
      <c r="D13" s="39" t="s">
        <v>26</v>
      </c>
      <c r="E13" s="56">
        <f>F13+G13+H13+I13+J13</f>
        <v>35249</v>
      </c>
      <c r="F13" s="38">
        <f>2000-1522-478</f>
        <v>0</v>
      </c>
      <c r="G13" s="6"/>
      <c r="H13" s="53"/>
      <c r="I13" s="54"/>
      <c r="J13" s="57">
        <v>35249</v>
      </c>
      <c r="K13" s="50">
        <f t="shared" si="0"/>
        <v>0</v>
      </c>
      <c r="L13" s="56">
        <f t="shared" si="2"/>
        <v>35249</v>
      </c>
      <c r="M13" s="38">
        <f>2000-1522-478</f>
        <v>0</v>
      </c>
      <c r="N13" s="6"/>
      <c r="O13" s="53"/>
      <c r="P13" s="54"/>
      <c r="Q13" s="57">
        <v>35249</v>
      </c>
    </row>
    <row r="14" spans="1:19" ht="36" x14ac:dyDescent="0.25">
      <c r="A14" s="30"/>
      <c r="B14" s="30"/>
      <c r="C14" s="13" t="s">
        <v>16</v>
      </c>
      <c r="D14" s="30"/>
      <c r="E14" s="52">
        <f>SUM(E15:E61)</f>
        <v>519530</v>
      </c>
      <c r="F14" s="52">
        <f>SUM(F15:F61)</f>
        <v>510632</v>
      </c>
      <c r="G14" s="52">
        <f>SUM(G16:G61)</f>
        <v>0</v>
      </c>
      <c r="H14" s="52">
        <f>SUM(H16:H61)</f>
        <v>7885</v>
      </c>
      <c r="I14" s="52">
        <f>SUM(I16:I61)</f>
        <v>0</v>
      </c>
      <c r="J14" s="52">
        <f>SUM(J16:J61)</f>
        <v>1013</v>
      </c>
      <c r="K14" s="50">
        <f>L14-E14</f>
        <v>3230</v>
      </c>
      <c r="L14" s="51">
        <f>M14+N14+O14+P14+Q14</f>
        <v>522760</v>
      </c>
      <c r="M14" s="52">
        <f>SUM(M15:M61)</f>
        <v>513862</v>
      </c>
      <c r="N14" s="52">
        <f>SUM(N16:N61)</f>
        <v>0</v>
      </c>
      <c r="O14" s="52">
        <f>SUM(O15:O61)</f>
        <v>7885</v>
      </c>
      <c r="P14" s="52">
        <f>SUM(P16:P61)</f>
        <v>0</v>
      </c>
      <c r="Q14" s="52">
        <f>SUM(Q16:Q61)</f>
        <v>1013</v>
      </c>
    </row>
    <row r="15" spans="1:19" ht="55.15" customHeight="1" x14ac:dyDescent="0.2">
      <c r="A15" s="5">
        <v>603</v>
      </c>
      <c r="B15" s="3" t="s">
        <v>11</v>
      </c>
      <c r="C15" s="2" t="s">
        <v>97</v>
      </c>
      <c r="D15" s="3" t="s">
        <v>110</v>
      </c>
      <c r="E15" s="4">
        <f>F15+G15+H15+I15+J15</f>
        <v>17432</v>
      </c>
      <c r="F15" s="38">
        <v>17432</v>
      </c>
      <c r="G15" s="6"/>
      <c r="H15" s="58"/>
      <c r="I15" s="6"/>
      <c r="J15" s="55"/>
      <c r="K15" s="50">
        <f t="shared" si="0"/>
        <v>0</v>
      </c>
      <c r="L15" s="4">
        <f>M15+N15+O15+P15+Q15</f>
        <v>17432</v>
      </c>
      <c r="M15" s="38">
        <v>17432</v>
      </c>
      <c r="N15" s="6"/>
      <c r="O15" s="58"/>
      <c r="P15" s="6"/>
      <c r="Q15" s="55"/>
    </row>
    <row r="16" spans="1:19" ht="39" customHeight="1" x14ac:dyDescent="0.2">
      <c r="A16" s="5">
        <v>603</v>
      </c>
      <c r="B16" s="14" t="s">
        <v>11</v>
      </c>
      <c r="C16" s="8" t="s">
        <v>37</v>
      </c>
      <c r="D16" s="5" t="s">
        <v>17</v>
      </c>
      <c r="E16" s="4">
        <f>F16+G16+H16+I16+J16</f>
        <v>30949</v>
      </c>
      <c r="F16" s="38">
        <f>27266 + 2670</f>
        <v>29936</v>
      </c>
      <c r="G16" s="6"/>
      <c r="H16" s="38"/>
      <c r="I16" s="58"/>
      <c r="J16" s="55">
        <v>1013</v>
      </c>
      <c r="K16" s="50">
        <f t="shared" si="0"/>
        <v>0</v>
      </c>
      <c r="L16" s="4">
        <f t="shared" si="2"/>
        <v>30949</v>
      </c>
      <c r="M16" s="38">
        <f>27266 + 2670</f>
        <v>29936</v>
      </c>
      <c r="N16" s="6"/>
      <c r="O16" s="38"/>
      <c r="P16" s="58"/>
      <c r="Q16" s="55">
        <v>1013</v>
      </c>
    </row>
    <row r="17" spans="1:17" ht="36" x14ac:dyDescent="0.2">
      <c r="A17" s="15"/>
      <c r="B17" s="16"/>
      <c r="C17" s="65" t="s">
        <v>38</v>
      </c>
      <c r="D17" s="15"/>
      <c r="E17" s="4"/>
      <c r="F17" s="6"/>
      <c r="G17" s="6"/>
      <c r="H17" s="54"/>
      <c r="I17" s="54"/>
      <c r="J17" s="55"/>
      <c r="K17" s="50">
        <f t="shared" si="0"/>
        <v>0</v>
      </c>
      <c r="L17" s="4"/>
      <c r="M17" s="6"/>
      <c r="N17" s="6"/>
      <c r="O17" s="54"/>
      <c r="P17" s="54"/>
      <c r="Q17" s="55"/>
    </row>
    <row r="18" spans="1:17" ht="27.75" x14ac:dyDescent="0.2">
      <c r="A18" s="5">
        <v>606</v>
      </c>
      <c r="B18" s="14" t="s">
        <v>11</v>
      </c>
      <c r="C18" s="2" t="s">
        <v>39</v>
      </c>
      <c r="D18" s="5" t="s">
        <v>17</v>
      </c>
      <c r="E18" s="4">
        <f>F18+G18+H18+I18+J18</f>
        <v>2700</v>
      </c>
      <c r="F18" s="38"/>
      <c r="G18" s="6"/>
      <c r="H18" s="58">
        <f>5641+1000-5094+1153</f>
        <v>2700</v>
      </c>
      <c r="I18" s="54"/>
      <c r="J18" s="55"/>
      <c r="K18" s="50">
        <f t="shared" si="0"/>
        <v>0</v>
      </c>
      <c r="L18" s="4">
        <f>M18+N18+O18+P18+Q18</f>
        <v>2700</v>
      </c>
      <c r="M18" s="38"/>
      <c r="N18" s="6"/>
      <c r="O18" s="58">
        <f>5641+1000-5094+1153</f>
        <v>2700</v>
      </c>
      <c r="P18" s="54"/>
      <c r="Q18" s="55"/>
    </row>
    <row r="19" spans="1:17" ht="27.75" x14ac:dyDescent="0.2">
      <c r="A19" s="5">
        <v>606</v>
      </c>
      <c r="B19" s="14" t="s">
        <v>11</v>
      </c>
      <c r="C19" s="2" t="s">
        <v>40</v>
      </c>
      <c r="D19" s="5" t="s">
        <v>17</v>
      </c>
      <c r="E19" s="4">
        <f t="shared" ref="E19:E59" si="3">F19+G19+H19+I19+J19</f>
        <v>1261</v>
      </c>
      <c r="F19" s="6"/>
      <c r="G19" s="6"/>
      <c r="H19" s="58">
        <f>522+739</f>
        <v>1261</v>
      </c>
      <c r="I19" s="54"/>
      <c r="J19" s="55"/>
      <c r="K19" s="50">
        <f t="shared" si="0"/>
        <v>0</v>
      </c>
      <c r="L19" s="4">
        <f t="shared" ref="L19:L61" si="4">M19+N19+O19+P19+Q19</f>
        <v>1261</v>
      </c>
      <c r="M19" s="6"/>
      <c r="N19" s="6"/>
      <c r="O19" s="58">
        <f>522+739</f>
        <v>1261</v>
      </c>
      <c r="P19" s="54"/>
      <c r="Q19" s="55"/>
    </row>
    <row r="20" spans="1:17" ht="36" x14ac:dyDescent="0.2">
      <c r="A20" s="5">
        <v>606</v>
      </c>
      <c r="B20" s="14" t="s">
        <v>11</v>
      </c>
      <c r="C20" s="2" t="s">
        <v>82</v>
      </c>
      <c r="D20" s="5" t="s">
        <v>17</v>
      </c>
      <c r="E20" s="4">
        <f t="shared" si="3"/>
        <v>0</v>
      </c>
      <c r="F20" s="6">
        <v>0</v>
      </c>
      <c r="G20" s="6"/>
      <c r="H20" s="54"/>
      <c r="I20" s="54"/>
      <c r="J20" s="55"/>
      <c r="K20" s="50">
        <f t="shared" si="0"/>
        <v>0</v>
      </c>
      <c r="L20" s="4">
        <f t="shared" si="4"/>
        <v>0</v>
      </c>
      <c r="M20" s="6">
        <v>0</v>
      </c>
      <c r="N20" s="6"/>
      <c r="O20" s="54"/>
      <c r="P20" s="54"/>
      <c r="Q20" s="55"/>
    </row>
    <row r="21" spans="1:17" ht="27.75" x14ac:dyDescent="0.2">
      <c r="A21" s="5">
        <v>606</v>
      </c>
      <c r="B21" s="14" t="s">
        <v>11</v>
      </c>
      <c r="C21" s="2" t="s">
        <v>41</v>
      </c>
      <c r="D21" s="5" t="s">
        <v>17</v>
      </c>
      <c r="E21" s="4">
        <f t="shared" si="3"/>
        <v>3924</v>
      </c>
      <c r="F21" s="38"/>
      <c r="G21" s="6"/>
      <c r="H21" s="54">
        <v>3924</v>
      </c>
      <c r="I21" s="54"/>
      <c r="J21" s="55"/>
      <c r="K21" s="50">
        <f t="shared" si="0"/>
        <v>0</v>
      </c>
      <c r="L21" s="4">
        <f t="shared" si="4"/>
        <v>3924</v>
      </c>
      <c r="M21" s="38"/>
      <c r="N21" s="6"/>
      <c r="O21" s="54">
        <v>3924</v>
      </c>
      <c r="P21" s="54"/>
      <c r="Q21" s="55"/>
    </row>
    <row r="22" spans="1:17" ht="36" x14ac:dyDescent="0.2">
      <c r="A22" s="5">
        <v>606</v>
      </c>
      <c r="B22" s="14" t="s">
        <v>11</v>
      </c>
      <c r="C22" s="2" t="s">
        <v>42</v>
      </c>
      <c r="D22" s="5" t="s">
        <v>17</v>
      </c>
      <c r="E22" s="4">
        <f t="shared" si="3"/>
        <v>0</v>
      </c>
      <c r="F22" s="6"/>
      <c r="G22" s="6"/>
      <c r="H22" s="54"/>
      <c r="I22" s="54"/>
      <c r="J22" s="55"/>
      <c r="K22" s="50">
        <f t="shared" si="0"/>
        <v>0</v>
      </c>
      <c r="L22" s="4">
        <f t="shared" si="4"/>
        <v>0</v>
      </c>
      <c r="M22" s="6"/>
      <c r="N22" s="6"/>
      <c r="O22" s="54"/>
      <c r="P22" s="54"/>
      <c r="Q22" s="55"/>
    </row>
    <row r="23" spans="1:17" ht="36" x14ac:dyDescent="0.2">
      <c r="A23" s="5">
        <v>606</v>
      </c>
      <c r="B23" s="14" t="s">
        <v>11</v>
      </c>
      <c r="C23" s="2" t="s">
        <v>43</v>
      </c>
      <c r="D23" s="5" t="s">
        <v>17</v>
      </c>
      <c r="E23" s="4">
        <f t="shared" si="3"/>
        <v>0</v>
      </c>
      <c r="F23" s="6"/>
      <c r="G23" s="6"/>
      <c r="H23" s="54"/>
      <c r="I23" s="54"/>
      <c r="J23" s="55"/>
      <c r="K23" s="50">
        <f t="shared" si="0"/>
        <v>0</v>
      </c>
      <c r="L23" s="4">
        <f t="shared" si="4"/>
        <v>0</v>
      </c>
      <c r="M23" s="6"/>
      <c r="N23" s="6"/>
      <c r="O23" s="54"/>
      <c r="P23" s="54"/>
      <c r="Q23" s="55"/>
    </row>
    <row r="24" spans="1:17" ht="36" x14ac:dyDescent="0.2">
      <c r="A24" s="5">
        <v>606</v>
      </c>
      <c r="B24" s="14" t="s">
        <v>11</v>
      </c>
      <c r="C24" s="2" t="s">
        <v>44</v>
      </c>
      <c r="D24" s="5" t="s">
        <v>17</v>
      </c>
      <c r="E24" s="4">
        <f t="shared" si="3"/>
        <v>0</v>
      </c>
      <c r="F24" s="6"/>
      <c r="G24" s="6"/>
      <c r="H24" s="54"/>
      <c r="I24" s="54"/>
      <c r="J24" s="55"/>
      <c r="K24" s="50">
        <f t="shared" si="0"/>
        <v>0</v>
      </c>
      <c r="L24" s="4">
        <f t="shared" si="4"/>
        <v>0</v>
      </c>
      <c r="M24" s="6"/>
      <c r="N24" s="6"/>
      <c r="O24" s="54"/>
      <c r="P24" s="54"/>
      <c r="Q24" s="55"/>
    </row>
    <row r="25" spans="1:17" ht="48" x14ac:dyDescent="0.2">
      <c r="A25" s="5">
        <v>606</v>
      </c>
      <c r="B25" s="14" t="s">
        <v>11</v>
      </c>
      <c r="C25" s="45" t="s">
        <v>45</v>
      </c>
      <c r="D25" s="5" t="s">
        <v>17</v>
      </c>
      <c r="E25" s="4">
        <f t="shared" si="3"/>
        <v>4785</v>
      </c>
      <c r="F25" s="38">
        <v>4785</v>
      </c>
      <c r="G25" s="6"/>
      <c r="H25" s="54"/>
      <c r="I25" s="54"/>
      <c r="J25" s="55"/>
      <c r="K25" s="50">
        <f t="shared" si="0"/>
        <v>0</v>
      </c>
      <c r="L25" s="4">
        <f t="shared" si="4"/>
        <v>4785</v>
      </c>
      <c r="M25" s="38">
        <v>4785</v>
      </c>
      <c r="N25" s="6"/>
      <c r="O25" s="54"/>
      <c r="P25" s="54"/>
      <c r="Q25" s="55"/>
    </row>
    <row r="26" spans="1:17" ht="27.75" x14ac:dyDescent="0.2">
      <c r="A26" s="5">
        <v>606</v>
      </c>
      <c r="B26" s="14" t="s">
        <v>11</v>
      </c>
      <c r="C26" s="45" t="s">
        <v>46</v>
      </c>
      <c r="D26" s="5" t="s">
        <v>17</v>
      </c>
      <c r="E26" s="4">
        <f t="shared" si="3"/>
        <v>775</v>
      </c>
      <c r="F26" s="38">
        <v>775</v>
      </c>
      <c r="G26" s="6"/>
      <c r="H26" s="54"/>
      <c r="I26" s="54"/>
      <c r="J26" s="55"/>
      <c r="K26" s="50">
        <f t="shared" si="0"/>
        <v>0</v>
      </c>
      <c r="L26" s="4">
        <f t="shared" si="4"/>
        <v>775</v>
      </c>
      <c r="M26" s="38">
        <v>775</v>
      </c>
      <c r="N26" s="6"/>
      <c r="O26" s="54"/>
      <c r="P26" s="54"/>
      <c r="Q26" s="55"/>
    </row>
    <row r="27" spans="1:17" ht="27.75" x14ac:dyDescent="0.2">
      <c r="A27" s="5">
        <v>606</v>
      </c>
      <c r="B27" s="14" t="s">
        <v>11</v>
      </c>
      <c r="C27" s="45" t="s">
        <v>47</v>
      </c>
      <c r="D27" s="5" t="s">
        <v>17</v>
      </c>
      <c r="E27" s="4">
        <f t="shared" si="3"/>
        <v>1000</v>
      </c>
      <c r="F27" s="38">
        <v>1000</v>
      </c>
      <c r="G27" s="6"/>
      <c r="H27" s="54"/>
      <c r="I27" s="54"/>
      <c r="J27" s="55"/>
      <c r="K27" s="50">
        <f t="shared" si="0"/>
        <v>0</v>
      </c>
      <c r="L27" s="4">
        <f t="shared" si="4"/>
        <v>1000</v>
      </c>
      <c r="M27" s="38">
        <v>1000</v>
      </c>
      <c r="N27" s="6"/>
      <c r="O27" s="54"/>
      <c r="P27" s="54"/>
      <c r="Q27" s="55"/>
    </row>
    <row r="28" spans="1:17" ht="36" x14ac:dyDescent="0.2">
      <c r="A28" s="5">
        <v>606</v>
      </c>
      <c r="B28" s="14" t="s">
        <v>11</v>
      </c>
      <c r="C28" s="45" t="s">
        <v>86</v>
      </c>
      <c r="D28" s="5" t="s">
        <v>17</v>
      </c>
      <c r="E28" s="4">
        <f t="shared" si="3"/>
        <v>111786</v>
      </c>
      <c r="F28" s="38">
        <v>111786</v>
      </c>
      <c r="G28" s="6"/>
      <c r="H28" s="54"/>
      <c r="I28" s="54"/>
      <c r="J28" s="55"/>
      <c r="K28" s="50">
        <f t="shared" si="0"/>
        <v>0</v>
      </c>
      <c r="L28" s="4">
        <f t="shared" si="4"/>
        <v>111786</v>
      </c>
      <c r="M28" s="38">
        <v>111786</v>
      </c>
      <c r="N28" s="6"/>
      <c r="O28" s="54"/>
      <c r="P28" s="54"/>
      <c r="Q28" s="55"/>
    </row>
    <row r="29" spans="1:17" ht="48" x14ac:dyDescent="0.2">
      <c r="A29" s="5">
        <v>606</v>
      </c>
      <c r="B29" s="14" t="s">
        <v>11</v>
      </c>
      <c r="C29" s="45" t="s">
        <v>48</v>
      </c>
      <c r="D29" s="5" t="s">
        <v>17</v>
      </c>
      <c r="E29" s="4">
        <f t="shared" si="3"/>
        <v>4235</v>
      </c>
      <c r="F29" s="38">
        <v>4235</v>
      </c>
      <c r="G29" s="6"/>
      <c r="H29" s="54"/>
      <c r="I29" s="54"/>
      <c r="J29" s="55"/>
      <c r="K29" s="50">
        <f t="shared" si="0"/>
        <v>0</v>
      </c>
      <c r="L29" s="4">
        <f t="shared" si="4"/>
        <v>4235</v>
      </c>
      <c r="M29" s="38">
        <v>4235</v>
      </c>
      <c r="N29" s="6"/>
      <c r="O29" s="54"/>
      <c r="P29" s="54"/>
      <c r="Q29" s="55"/>
    </row>
    <row r="30" spans="1:17" ht="27.75" x14ac:dyDescent="0.2">
      <c r="A30" s="5">
        <v>606</v>
      </c>
      <c r="B30" s="14" t="s">
        <v>11</v>
      </c>
      <c r="C30" s="45" t="s">
        <v>49</v>
      </c>
      <c r="D30" s="5" t="s">
        <v>17</v>
      </c>
      <c r="E30" s="4">
        <f t="shared" si="3"/>
        <v>610</v>
      </c>
      <c r="F30" s="38">
        <v>610</v>
      </c>
      <c r="G30" s="6"/>
      <c r="H30" s="54"/>
      <c r="I30" s="54"/>
      <c r="J30" s="55"/>
      <c r="K30" s="50">
        <f t="shared" si="0"/>
        <v>0</v>
      </c>
      <c r="L30" s="4">
        <f t="shared" si="4"/>
        <v>610</v>
      </c>
      <c r="M30" s="38">
        <v>610</v>
      </c>
      <c r="N30" s="6"/>
      <c r="O30" s="54"/>
      <c r="P30" s="54"/>
      <c r="Q30" s="55"/>
    </row>
    <row r="31" spans="1:17" ht="36" x14ac:dyDescent="0.2">
      <c r="A31" s="5">
        <v>606</v>
      </c>
      <c r="B31" s="14" t="s">
        <v>11</v>
      </c>
      <c r="C31" s="45" t="s">
        <v>50</v>
      </c>
      <c r="D31" s="5" t="s">
        <v>17</v>
      </c>
      <c r="E31" s="4">
        <f t="shared" si="3"/>
        <v>790</v>
      </c>
      <c r="F31" s="38">
        <v>790</v>
      </c>
      <c r="G31" s="6"/>
      <c r="H31" s="54"/>
      <c r="I31" s="54"/>
      <c r="J31" s="55"/>
      <c r="K31" s="50">
        <f t="shared" si="0"/>
        <v>0</v>
      </c>
      <c r="L31" s="4">
        <f t="shared" si="4"/>
        <v>790</v>
      </c>
      <c r="M31" s="38">
        <v>790</v>
      </c>
      <c r="N31" s="6"/>
      <c r="O31" s="54"/>
      <c r="P31" s="54"/>
      <c r="Q31" s="55"/>
    </row>
    <row r="32" spans="1:17" ht="27.75" x14ac:dyDescent="0.2">
      <c r="A32" s="5">
        <v>606</v>
      </c>
      <c r="B32" s="14" t="s">
        <v>11</v>
      </c>
      <c r="C32" s="45" t="s">
        <v>51</v>
      </c>
      <c r="D32" s="5" t="s">
        <v>17</v>
      </c>
      <c r="E32" s="4">
        <f t="shared" si="3"/>
        <v>97365</v>
      </c>
      <c r="F32" s="38">
        <f>91805+3960+1600</f>
        <v>97365</v>
      </c>
      <c r="G32" s="6"/>
      <c r="H32" s="54"/>
      <c r="I32" s="54"/>
      <c r="J32" s="55"/>
      <c r="K32" s="50">
        <f t="shared" si="0"/>
        <v>0</v>
      </c>
      <c r="L32" s="4">
        <f t="shared" si="4"/>
        <v>97365</v>
      </c>
      <c r="M32" s="38">
        <f>91805+3960+1600</f>
        <v>97365</v>
      </c>
      <c r="N32" s="6"/>
      <c r="O32" s="54"/>
      <c r="P32" s="54"/>
      <c r="Q32" s="55"/>
    </row>
    <row r="33" spans="1:17" ht="27.75" x14ac:dyDescent="0.2">
      <c r="A33" s="5">
        <v>606</v>
      </c>
      <c r="B33" s="14" t="s">
        <v>11</v>
      </c>
      <c r="C33" s="45" t="s">
        <v>95</v>
      </c>
      <c r="D33" s="5" t="s">
        <v>18</v>
      </c>
      <c r="E33" s="4">
        <f t="shared" si="3"/>
        <v>830</v>
      </c>
      <c r="F33" s="38">
        <v>830</v>
      </c>
      <c r="G33" s="6"/>
      <c r="H33" s="54"/>
      <c r="I33" s="54"/>
      <c r="J33" s="55"/>
      <c r="K33" s="50"/>
      <c r="L33" s="4">
        <f t="shared" si="4"/>
        <v>830</v>
      </c>
      <c r="M33" s="38">
        <v>830</v>
      </c>
      <c r="N33" s="6"/>
      <c r="O33" s="54"/>
      <c r="P33" s="54"/>
      <c r="Q33" s="55"/>
    </row>
    <row r="34" spans="1:17" hidden="1" x14ac:dyDescent="0.2">
      <c r="A34" s="5"/>
      <c r="B34" s="14"/>
      <c r="C34" s="45"/>
      <c r="D34" s="5"/>
      <c r="E34" s="4">
        <f t="shared" si="3"/>
        <v>0</v>
      </c>
      <c r="F34" s="38"/>
      <c r="G34" s="6"/>
      <c r="H34" s="54"/>
      <c r="I34" s="54"/>
      <c r="J34" s="55"/>
      <c r="K34" s="50">
        <f t="shared" si="0"/>
        <v>0</v>
      </c>
      <c r="L34" s="4">
        <f t="shared" si="4"/>
        <v>0</v>
      </c>
      <c r="M34" s="38"/>
      <c r="N34" s="6"/>
      <c r="O34" s="54"/>
      <c r="P34" s="54"/>
      <c r="Q34" s="55"/>
    </row>
    <row r="35" spans="1:17" ht="36" x14ac:dyDescent="0.2">
      <c r="A35" s="17"/>
      <c r="B35" s="18"/>
      <c r="C35" s="19" t="s">
        <v>52</v>
      </c>
      <c r="D35" s="17"/>
      <c r="E35" s="4">
        <f t="shared" si="3"/>
        <v>0</v>
      </c>
      <c r="F35" s="6"/>
      <c r="G35" s="6"/>
      <c r="H35" s="54"/>
      <c r="I35" s="54"/>
      <c r="J35" s="55"/>
      <c r="K35" s="50">
        <f t="shared" si="0"/>
        <v>0</v>
      </c>
      <c r="L35" s="4">
        <f t="shared" si="4"/>
        <v>0</v>
      </c>
      <c r="M35" s="6"/>
      <c r="N35" s="6"/>
      <c r="O35" s="54"/>
      <c r="P35" s="54"/>
      <c r="Q35" s="55"/>
    </row>
    <row r="36" spans="1:17" ht="36" x14ac:dyDescent="0.2">
      <c r="A36" s="5">
        <v>606</v>
      </c>
      <c r="B36" s="14" t="s">
        <v>11</v>
      </c>
      <c r="C36" s="2" t="s">
        <v>53</v>
      </c>
      <c r="D36" s="5" t="s">
        <v>77</v>
      </c>
      <c r="E36" s="4">
        <f t="shared" si="3"/>
        <v>2240</v>
      </c>
      <c r="F36" s="6">
        <v>2240</v>
      </c>
      <c r="G36" s="6"/>
      <c r="H36" s="54"/>
      <c r="I36" s="54"/>
      <c r="J36" s="55"/>
      <c r="K36" s="50">
        <f t="shared" si="0"/>
        <v>0</v>
      </c>
      <c r="L36" s="4">
        <f t="shared" si="4"/>
        <v>2240</v>
      </c>
      <c r="M36" s="6">
        <v>2240</v>
      </c>
      <c r="N36" s="6"/>
      <c r="O36" s="54"/>
      <c r="P36" s="54"/>
      <c r="Q36" s="55"/>
    </row>
    <row r="37" spans="1:17" ht="27.75" x14ac:dyDescent="0.25">
      <c r="A37" s="5">
        <v>606</v>
      </c>
      <c r="B37" s="14" t="s">
        <v>11</v>
      </c>
      <c r="C37" s="2" t="s">
        <v>54</v>
      </c>
      <c r="D37" s="5" t="s">
        <v>77</v>
      </c>
      <c r="E37" s="4">
        <f t="shared" si="3"/>
        <v>92290</v>
      </c>
      <c r="F37" s="6">
        <v>92290</v>
      </c>
      <c r="G37" s="6"/>
      <c r="H37" s="57"/>
      <c r="I37" s="6"/>
      <c r="J37" s="54"/>
      <c r="K37" s="50">
        <f t="shared" si="0"/>
        <v>-10</v>
      </c>
      <c r="L37" s="4">
        <f t="shared" si="4"/>
        <v>92280</v>
      </c>
      <c r="M37" s="6">
        <v>92280</v>
      </c>
      <c r="N37" s="6"/>
      <c r="O37" s="57"/>
      <c r="P37" s="6"/>
      <c r="Q37" s="54"/>
    </row>
    <row r="38" spans="1:17" ht="27.75" x14ac:dyDescent="0.2">
      <c r="A38" s="5">
        <v>606</v>
      </c>
      <c r="B38" s="14" t="s">
        <v>11</v>
      </c>
      <c r="C38" s="2" t="s">
        <v>55</v>
      </c>
      <c r="D38" s="5" t="s">
        <v>77</v>
      </c>
      <c r="E38" s="4">
        <f t="shared" si="3"/>
        <v>440</v>
      </c>
      <c r="F38" s="6">
        <v>440</v>
      </c>
      <c r="G38" s="6"/>
      <c r="H38" s="54"/>
      <c r="I38" s="54"/>
      <c r="J38" s="55"/>
      <c r="K38" s="50">
        <f t="shared" si="0"/>
        <v>0</v>
      </c>
      <c r="L38" s="4">
        <f t="shared" si="4"/>
        <v>440</v>
      </c>
      <c r="M38" s="6">
        <v>440</v>
      </c>
      <c r="N38" s="6"/>
      <c r="O38" s="54"/>
      <c r="P38" s="54"/>
      <c r="Q38" s="55"/>
    </row>
    <row r="39" spans="1:17" ht="27.75" x14ac:dyDescent="0.2">
      <c r="A39" s="5">
        <v>606</v>
      </c>
      <c r="B39" s="14" t="s">
        <v>11</v>
      </c>
      <c r="C39" s="45" t="s">
        <v>56</v>
      </c>
      <c r="D39" s="5" t="s">
        <v>77</v>
      </c>
      <c r="E39" s="4">
        <f t="shared" si="3"/>
        <v>1800</v>
      </c>
      <c r="F39" s="6">
        <v>1800</v>
      </c>
      <c r="G39" s="6"/>
      <c r="H39" s="54"/>
      <c r="I39" s="54"/>
      <c r="J39" s="55"/>
      <c r="K39" s="50">
        <f t="shared" si="0"/>
        <v>0</v>
      </c>
      <c r="L39" s="4">
        <f t="shared" si="4"/>
        <v>1800</v>
      </c>
      <c r="M39" s="6">
        <v>1800</v>
      </c>
      <c r="N39" s="6"/>
      <c r="O39" s="54"/>
      <c r="P39" s="54"/>
      <c r="Q39" s="55"/>
    </row>
    <row r="40" spans="1:17" ht="48" x14ac:dyDescent="0.2">
      <c r="A40" s="5">
        <v>606</v>
      </c>
      <c r="B40" s="14" t="s">
        <v>11</v>
      </c>
      <c r="C40" s="45" t="s">
        <v>57</v>
      </c>
      <c r="D40" s="5" t="s">
        <v>77</v>
      </c>
      <c r="E40" s="4">
        <f t="shared" si="3"/>
        <v>3015</v>
      </c>
      <c r="F40" s="6">
        <v>3015</v>
      </c>
      <c r="G40" s="6"/>
      <c r="H40" s="54"/>
      <c r="I40" s="54"/>
      <c r="J40" s="55"/>
      <c r="K40" s="50">
        <f t="shared" si="0"/>
        <v>3240</v>
      </c>
      <c r="L40" s="4">
        <f t="shared" si="4"/>
        <v>6255</v>
      </c>
      <c r="M40" s="6">
        <f>3015+3240</f>
        <v>6255</v>
      </c>
      <c r="N40" s="6"/>
      <c r="O40" s="54"/>
      <c r="P40" s="54"/>
      <c r="Q40" s="55"/>
    </row>
    <row r="41" spans="1:17" ht="27.75" x14ac:dyDescent="0.2">
      <c r="A41" s="5">
        <v>606</v>
      </c>
      <c r="B41" s="14" t="s">
        <v>11</v>
      </c>
      <c r="C41" s="45" t="s">
        <v>58</v>
      </c>
      <c r="D41" s="5" t="s">
        <v>77</v>
      </c>
      <c r="E41" s="4">
        <f t="shared" si="3"/>
        <v>1645</v>
      </c>
      <c r="F41" s="6">
        <v>1645</v>
      </c>
      <c r="G41" s="6"/>
      <c r="H41" s="54"/>
      <c r="I41" s="54"/>
      <c r="J41" s="55"/>
      <c r="K41" s="50">
        <f t="shared" si="0"/>
        <v>0</v>
      </c>
      <c r="L41" s="4">
        <f t="shared" si="4"/>
        <v>1645</v>
      </c>
      <c r="M41" s="6">
        <v>1645</v>
      </c>
      <c r="N41" s="6"/>
      <c r="O41" s="54"/>
      <c r="P41" s="54"/>
      <c r="Q41" s="55"/>
    </row>
    <row r="42" spans="1:17" ht="48" x14ac:dyDescent="0.2">
      <c r="A42" s="5">
        <v>606</v>
      </c>
      <c r="B42" s="14" t="s">
        <v>11</v>
      </c>
      <c r="C42" s="45" t="s">
        <v>59</v>
      </c>
      <c r="D42" s="5" t="s">
        <v>77</v>
      </c>
      <c r="E42" s="4">
        <f t="shared" si="3"/>
        <v>2045</v>
      </c>
      <c r="F42" s="6">
        <v>2045</v>
      </c>
      <c r="G42" s="6"/>
      <c r="H42" s="54"/>
      <c r="I42" s="54"/>
      <c r="J42" s="55"/>
      <c r="K42" s="50">
        <f t="shared" si="0"/>
        <v>0</v>
      </c>
      <c r="L42" s="4">
        <f t="shared" si="4"/>
        <v>2045</v>
      </c>
      <c r="M42" s="6">
        <v>2045</v>
      </c>
      <c r="N42" s="6"/>
      <c r="O42" s="54"/>
      <c r="P42" s="54"/>
      <c r="Q42" s="55"/>
    </row>
    <row r="43" spans="1:17" ht="27.75" x14ac:dyDescent="0.2">
      <c r="A43" s="5">
        <v>606</v>
      </c>
      <c r="B43" s="14" t="s">
        <v>11</v>
      </c>
      <c r="C43" s="45" t="s">
        <v>60</v>
      </c>
      <c r="D43" s="5" t="s">
        <v>77</v>
      </c>
      <c r="E43" s="4">
        <f t="shared" si="3"/>
        <v>605</v>
      </c>
      <c r="F43" s="6">
        <f>650-45</f>
        <v>605</v>
      </c>
      <c r="G43" s="6"/>
      <c r="H43" s="54"/>
      <c r="I43" s="54"/>
      <c r="J43" s="55"/>
      <c r="K43" s="50">
        <f t="shared" si="0"/>
        <v>0</v>
      </c>
      <c r="L43" s="4">
        <f t="shared" si="4"/>
        <v>605</v>
      </c>
      <c r="M43" s="6">
        <f>650-45</f>
        <v>605</v>
      </c>
      <c r="N43" s="6"/>
      <c r="O43" s="54"/>
      <c r="P43" s="54"/>
      <c r="Q43" s="55"/>
    </row>
    <row r="44" spans="1:17" ht="36" x14ac:dyDescent="0.2">
      <c r="A44" s="5">
        <v>606</v>
      </c>
      <c r="B44" s="14" t="s">
        <v>11</v>
      </c>
      <c r="C44" s="45" t="s">
        <v>61</v>
      </c>
      <c r="D44" s="5" t="s">
        <v>77</v>
      </c>
      <c r="E44" s="4">
        <f t="shared" si="3"/>
        <v>2130</v>
      </c>
      <c r="F44" s="6">
        <v>2130</v>
      </c>
      <c r="G44" s="6"/>
      <c r="H44" s="54"/>
      <c r="I44" s="54"/>
      <c r="J44" s="55"/>
      <c r="K44" s="50">
        <f t="shared" si="0"/>
        <v>0</v>
      </c>
      <c r="L44" s="4">
        <f t="shared" si="4"/>
        <v>2130</v>
      </c>
      <c r="M44" s="6">
        <v>2130</v>
      </c>
      <c r="N44" s="6"/>
      <c r="O44" s="54"/>
      <c r="P44" s="54"/>
      <c r="Q44" s="55"/>
    </row>
    <row r="45" spans="1:17" ht="27.75" x14ac:dyDescent="0.2">
      <c r="A45" s="5">
        <v>606</v>
      </c>
      <c r="B45" s="14" t="s">
        <v>11</v>
      </c>
      <c r="C45" s="45" t="s">
        <v>62</v>
      </c>
      <c r="D45" s="5" t="s">
        <v>77</v>
      </c>
      <c r="E45" s="4">
        <f t="shared" si="3"/>
        <v>940</v>
      </c>
      <c r="F45" s="6">
        <v>940</v>
      </c>
      <c r="G45" s="6"/>
      <c r="H45" s="54"/>
      <c r="I45" s="54"/>
      <c r="J45" s="55"/>
      <c r="K45" s="50">
        <f t="shared" si="0"/>
        <v>0</v>
      </c>
      <c r="L45" s="4">
        <f t="shared" si="4"/>
        <v>940</v>
      </c>
      <c r="M45" s="6">
        <v>940</v>
      </c>
      <c r="N45" s="6"/>
      <c r="O45" s="54"/>
      <c r="P45" s="54"/>
      <c r="Q45" s="55"/>
    </row>
    <row r="46" spans="1:17" ht="27.75" x14ac:dyDescent="0.2">
      <c r="A46" s="5">
        <v>606</v>
      </c>
      <c r="B46" s="14" t="s">
        <v>11</v>
      </c>
      <c r="C46" s="45" t="s">
        <v>63</v>
      </c>
      <c r="D46" s="5" t="s">
        <v>77</v>
      </c>
      <c r="E46" s="4">
        <f t="shared" si="3"/>
        <v>920</v>
      </c>
      <c r="F46" s="6">
        <v>920</v>
      </c>
      <c r="G46" s="6"/>
      <c r="H46" s="54"/>
      <c r="I46" s="54"/>
      <c r="J46" s="55"/>
      <c r="K46" s="50">
        <f t="shared" si="0"/>
        <v>0</v>
      </c>
      <c r="L46" s="4">
        <f t="shared" si="4"/>
        <v>920</v>
      </c>
      <c r="M46" s="6">
        <v>920</v>
      </c>
      <c r="N46" s="6"/>
      <c r="O46" s="54"/>
      <c r="P46" s="54"/>
      <c r="Q46" s="55"/>
    </row>
    <row r="47" spans="1:17" ht="27.75" x14ac:dyDescent="0.2">
      <c r="A47" s="5">
        <v>606</v>
      </c>
      <c r="B47" s="14" t="s">
        <v>11</v>
      </c>
      <c r="C47" s="45" t="s">
        <v>64</v>
      </c>
      <c r="D47" s="5" t="s">
        <v>77</v>
      </c>
      <c r="E47" s="4">
        <f t="shared" si="3"/>
        <v>1900</v>
      </c>
      <c r="F47" s="6">
        <v>1900</v>
      </c>
      <c r="G47" s="6"/>
      <c r="H47" s="54"/>
      <c r="I47" s="54"/>
      <c r="J47" s="55"/>
      <c r="K47" s="50">
        <f t="shared" si="0"/>
        <v>0</v>
      </c>
      <c r="L47" s="4">
        <f t="shared" si="4"/>
        <v>1900</v>
      </c>
      <c r="M47" s="6">
        <v>1900</v>
      </c>
      <c r="N47" s="6"/>
      <c r="O47" s="54"/>
      <c r="P47" s="54"/>
      <c r="Q47" s="55"/>
    </row>
    <row r="48" spans="1:17" ht="36" x14ac:dyDescent="0.2">
      <c r="A48" s="15"/>
      <c r="B48" s="16"/>
      <c r="C48" s="19" t="s">
        <v>65</v>
      </c>
      <c r="D48" s="15"/>
      <c r="E48" s="4">
        <f t="shared" si="3"/>
        <v>0</v>
      </c>
      <c r="F48" s="6"/>
      <c r="G48" s="6"/>
      <c r="H48" s="54"/>
      <c r="I48" s="54"/>
      <c r="J48" s="55"/>
      <c r="K48" s="50">
        <f t="shared" si="0"/>
        <v>0</v>
      </c>
      <c r="L48" s="4">
        <f t="shared" si="4"/>
        <v>0</v>
      </c>
      <c r="M48" s="6"/>
      <c r="N48" s="6"/>
      <c r="O48" s="54"/>
      <c r="P48" s="54"/>
      <c r="Q48" s="55"/>
    </row>
    <row r="49" spans="1:17" ht="27.75" x14ac:dyDescent="0.2">
      <c r="A49" s="5">
        <v>606</v>
      </c>
      <c r="B49" s="14" t="s">
        <v>11</v>
      </c>
      <c r="C49" s="2" t="s">
        <v>66</v>
      </c>
      <c r="D49" s="5" t="s">
        <v>17</v>
      </c>
      <c r="E49" s="4">
        <f t="shared" si="3"/>
        <v>3240</v>
      </c>
      <c r="F49" s="6">
        <v>3240</v>
      </c>
      <c r="G49" s="6"/>
      <c r="H49" s="54"/>
      <c r="I49" s="54"/>
      <c r="J49" s="55"/>
      <c r="K49" s="50">
        <f t="shared" si="0"/>
        <v>0</v>
      </c>
      <c r="L49" s="4">
        <f t="shared" si="4"/>
        <v>3240</v>
      </c>
      <c r="M49" s="6">
        <v>3240</v>
      </c>
      <c r="N49" s="6"/>
      <c r="O49" s="54"/>
      <c r="P49" s="54"/>
      <c r="Q49" s="55"/>
    </row>
    <row r="50" spans="1:17" ht="36" x14ac:dyDescent="0.2">
      <c r="A50" s="5">
        <v>606</v>
      </c>
      <c r="B50" s="14" t="s">
        <v>11</v>
      </c>
      <c r="C50" s="45" t="s">
        <v>67</v>
      </c>
      <c r="D50" s="5" t="s">
        <v>17</v>
      </c>
      <c r="E50" s="4">
        <f t="shared" si="3"/>
        <v>3020</v>
      </c>
      <c r="F50" s="6">
        <v>3020</v>
      </c>
      <c r="G50" s="6"/>
      <c r="H50" s="54"/>
      <c r="I50" s="54"/>
      <c r="J50" s="55"/>
      <c r="K50" s="50">
        <f t="shared" si="0"/>
        <v>0</v>
      </c>
      <c r="L50" s="4">
        <f t="shared" si="4"/>
        <v>3020</v>
      </c>
      <c r="M50" s="6">
        <v>3020</v>
      </c>
      <c r="N50" s="6"/>
      <c r="O50" s="54"/>
      <c r="P50" s="54"/>
      <c r="Q50" s="55"/>
    </row>
    <row r="51" spans="1:17" ht="27.75" x14ac:dyDescent="0.2">
      <c r="A51" s="5">
        <v>606</v>
      </c>
      <c r="B51" s="14" t="s">
        <v>11</v>
      </c>
      <c r="C51" s="45" t="s">
        <v>68</v>
      </c>
      <c r="D51" s="5" t="s">
        <v>17</v>
      </c>
      <c r="E51" s="4">
        <f t="shared" si="3"/>
        <v>1140</v>
      </c>
      <c r="F51" s="6">
        <v>1140</v>
      </c>
      <c r="G51" s="6"/>
      <c r="H51" s="54"/>
      <c r="I51" s="54"/>
      <c r="J51" s="55"/>
      <c r="K51" s="50">
        <f t="shared" si="0"/>
        <v>0</v>
      </c>
      <c r="L51" s="4">
        <f t="shared" si="4"/>
        <v>1140</v>
      </c>
      <c r="M51" s="6">
        <v>1140</v>
      </c>
      <c r="N51" s="6"/>
      <c r="O51" s="54"/>
      <c r="P51" s="54"/>
      <c r="Q51" s="55"/>
    </row>
    <row r="52" spans="1:17" ht="60" x14ac:dyDescent="0.2">
      <c r="A52" s="5">
        <v>606</v>
      </c>
      <c r="B52" s="14" t="s">
        <v>11</v>
      </c>
      <c r="C52" s="46" t="s">
        <v>69</v>
      </c>
      <c r="D52" s="5" t="s">
        <v>17</v>
      </c>
      <c r="E52" s="4">
        <f t="shared" si="3"/>
        <v>1585</v>
      </c>
      <c r="F52" s="6">
        <v>1585</v>
      </c>
      <c r="G52" s="6"/>
      <c r="H52" s="54"/>
      <c r="I52" s="54"/>
      <c r="J52" s="55"/>
      <c r="K52" s="50">
        <f t="shared" si="0"/>
        <v>0</v>
      </c>
      <c r="L52" s="4">
        <f t="shared" si="4"/>
        <v>1585</v>
      </c>
      <c r="M52" s="6">
        <v>1585</v>
      </c>
      <c r="N52" s="6"/>
      <c r="O52" s="54"/>
      <c r="P52" s="54"/>
      <c r="Q52" s="55"/>
    </row>
    <row r="53" spans="1:17" ht="27.75" x14ac:dyDescent="0.2">
      <c r="A53" s="5">
        <v>606</v>
      </c>
      <c r="B53" s="14" t="s">
        <v>11</v>
      </c>
      <c r="C53" s="45" t="s">
        <v>70</v>
      </c>
      <c r="D53" s="5" t="s">
        <v>17</v>
      </c>
      <c r="E53" s="4">
        <f t="shared" si="3"/>
        <v>545</v>
      </c>
      <c r="F53" s="6">
        <f>545+1000-1000</f>
        <v>545</v>
      </c>
      <c r="G53" s="6"/>
      <c r="H53" s="54"/>
      <c r="I53" s="54"/>
      <c r="J53" s="55"/>
      <c r="K53" s="50">
        <f t="shared" si="0"/>
        <v>0</v>
      </c>
      <c r="L53" s="4">
        <f t="shared" si="4"/>
        <v>545</v>
      </c>
      <c r="M53" s="6">
        <f>545+1000-1000</f>
        <v>545</v>
      </c>
      <c r="N53" s="6"/>
      <c r="O53" s="54"/>
      <c r="P53" s="54"/>
      <c r="Q53" s="55"/>
    </row>
    <row r="54" spans="1:17" ht="27.75" x14ac:dyDescent="0.2">
      <c r="A54" s="5">
        <v>606</v>
      </c>
      <c r="B54" s="14" t="s">
        <v>11</v>
      </c>
      <c r="C54" s="45" t="s">
        <v>81</v>
      </c>
      <c r="D54" s="5" t="s">
        <v>17</v>
      </c>
      <c r="E54" s="4">
        <f t="shared" si="3"/>
        <v>870</v>
      </c>
      <c r="F54" s="6">
        <v>870</v>
      </c>
      <c r="G54" s="6"/>
      <c r="H54" s="54"/>
      <c r="I54" s="54"/>
      <c r="J54" s="55"/>
      <c r="K54" s="50">
        <f t="shared" si="0"/>
        <v>0</v>
      </c>
      <c r="L54" s="4">
        <f t="shared" si="4"/>
        <v>870</v>
      </c>
      <c r="M54" s="6">
        <v>870</v>
      </c>
      <c r="N54" s="6"/>
      <c r="O54" s="54"/>
      <c r="P54" s="54"/>
      <c r="Q54" s="55"/>
    </row>
    <row r="55" spans="1:17" ht="27.75" x14ac:dyDescent="0.25">
      <c r="A55" s="5">
        <v>606</v>
      </c>
      <c r="B55" s="14" t="s">
        <v>11</v>
      </c>
      <c r="C55" s="46" t="s">
        <v>71</v>
      </c>
      <c r="D55" s="5" t="s">
        <v>17</v>
      </c>
      <c r="E55" s="4">
        <f t="shared" si="3"/>
        <v>1325</v>
      </c>
      <c r="F55" s="6">
        <v>1325</v>
      </c>
      <c r="G55" s="59"/>
      <c r="H55" s="59"/>
      <c r="I55" s="59"/>
      <c r="J55" s="59"/>
      <c r="K55" s="50">
        <f t="shared" si="0"/>
        <v>0</v>
      </c>
      <c r="L55" s="4">
        <f t="shared" si="4"/>
        <v>1325</v>
      </c>
      <c r="M55" s="6">
        <v>1325</v>
      </c>
      <c r="N55" s="59"/>
      <c r="O55" s="59"/>
      <c r="P55" s="59"/>
      <c r="Q55" s="59"/>
    </row>
    <row r="56" spans="1:17" ht="36" x14ac:dyDescent="0.2">
      <c r="A56" s="5">
        <v>606</v>
      </c>
      <c r="B56" s="14" t="s">
        <v>11</v>
      </c>
      <c r="C56" s="45" t="s">
        <v>72</v>
      </c>
      <c r="D56" s="5" t="s">
        <v>17</v>
      </c>
      <c r="E56" s="4">
        <f t="shared" si="3"/>
        <v>1570</v>
      </c>
      <c r="F56" s="6">
        <v>1570</v>
      </c>
      <c r="G56" s="6"/>
      <c r="H56" s="54"/>
      <c r="I56" s="54"/>
      <c r="J56" s="55"/>
      <c r="K56" s="50">
        <f t="shared" si="0"/>
        <v>0</v>
      </c>
      <c r="L56" s="4">
        <f t="shared" si="4"/>
        <v>1570</v>
      </c>
      <c r="M56" s="6">
        <v>1570</v>
      </c>
      <c r="N56" s="6"/>
      <c r="O56" s="54"/>
      <c r="P56" s="54"/>
      <c r="Q56" s="55"/>
    </row>
    <row r="57" spans="1:17" ht="27.75" x14ac:dyDescent="0.2">
      <c r="A57" s="5">
        <v>606</v>
      </c>
      <c r="B57" s="14" t="s">
        <v>11</v>
      </c>
      <c r="C57" s="45" t="s">
        <v>73</v>
      </c>
      <c r="D57" s="5" t="s">
        <v>80</v>
      </c>
      <c r="E57" s="4">
        <f t="shared" si="3"/>
        <v>1230</v>
      </c>
      <c r="F57" s="6">
        <v>1230</v>
      </c>
      <c r="G57" s="6"/>
      <c r="H57" s="54"/>
      <c r="I57" s="54"/>
      <c r="J57" s="55"/>
      <c r="K57" s="50">
        <f t="shared" si="0"/>
        <v>0</v>
      </c>
      <c r="L57" s="4">
        <f t="shared" si="4"/>
        <v>1230</v>
      </c>
      <c r="M57" s="6">
        <v>1230</v>
      </c>
      <c r="N57" s="6"/>
      <c r="O57" s="54"/>
      <c r="P57" s="54"/>
      <c r="Q57" s="55"/>
    </row>
    <row r="58" spans="1:17" ht="48" x14ac:dyDescent="0.2">
      <c r="A58" s="5">
        <v>606</v>
      </c>
      <c r="B58" s="14" t="s">
        <v>11</v>
      </c>
      <c r="C58" s="46" t="s">
        <v>96</v>
      </c>
      <c r="D58" s="5" t="s">
        <v>77</v>
      </c>
      <c r="E58" s="4">
        <f t="shared" si="3"/>
        <v>1315</v>
      </c>
      <c r="F58" s="6">
        <v>1315</v>
      </c>
      <c r="G58" s="6"/>
      <c r="H58" s="54"/>
      <c r="I58" s="54"/>
      <c r="J58" s="55"/>
      <c r="K58" s="50">
        <f t="shared" si="0"/>
        <v>0</v>
      </c>
      <c r="L58" s="4">
        <f t="shared" si="4"/>
        <v>1315</v>
      </c>
      <c r="M58" s="6">
        <v>1315</v>
      </c>
      <c r="N58" s="6"/>
      <c r="O58" s="54"/>
      <c r="P58" s="54"/>
      <c r="Q58" s="55"/>
    </row>
    <row r="59" spans="1:17" ht="36" x14ac:dyDescent="0.2">
      <c r="A59" s="5">
        <v>606</v>
      </c>
      <c r="B59" s="14" t="s">
        <v>11</v>
      </c>
      <c r="C59" s="46" t="s">
        <v>84</v>
      </c>
      <c r="D59" s="5" t="s">
        <v>77</v>
      </c>
      <c r="E59" s="4">
        <f t="shared" si="3"/>
        <v>61103</v>
      </c>
      <c r="F59" s="6">
        <v>61103</v>
      </c>
      <c r="G59" s="6"/>
      <c r="H59" s="54"/>
      <c r="I59" s="54"/>
      <c r="J59" s="55"/>
      <c r="K59" s="50">
        <f t="shared" si="0"/>
        <v>0</v>
      </c>
      <c r="L59" s="4">
        <f t="shared" si="4"/>
        <v>61103</v>
      </c>
      <c r="M59" s="6">
        <v>61103</v>
      </c>
      <c r="N59" s="6"/>
      <c r="O59" s="54"/>
      <c r="P59" s="54"/>
      <c r="Q59" s="55"/>
    </row>
    <row r="60" spans="1:17" ht="90.75" customHeight="1" x14ac:dyDescent="0.2">
      <c r="A60" s="1">
        <v>619</v>
      </c>
      <c r="B60" s="14" t="s">
        <v>11</v>
      </c>
      <c r="C60" s="8" t="s">
        <v>94</v>
      </c>
      <c r="D60" s="5" t="s">
        <v>91</v>
      </c>
      <c r="E60" s="4">
        <f>F60+G60+H60+I60+J60</f>
        <v>40740</v>
      </c>
      <c r="F60" s="38">
        <f>39000+1740</f>
        <v>40740</v>
      </c>
      <c r="G60" s="6"/>
      <c r="H60" s="38"/>
      <c r="I60" s="58"/>
      <c r="J60" s="55"/>
      <c r="K60" s="50">
        <f>L60-E60</f>
        <v>0</v>
      </c>
      <c r="L60" s="4">
        <f>M60+N60+O60+P60+Q60</f>
        <v>40740</v>
      </c>
      <c r="M60" s="38">
        <f>39000+1740</f>
        <v>40740</v>
      </c>
      <c r="N60" s="6"/>
      <c r="O60" s="38"/>
      <c r="P60" s="58"/>
      <c r="Q60" s="55"/>
    </row>
    <row r="61" spans="1:17" ht="31.5" customHeight="1" x14ac:dyDescent="0.2">
      <c r="A61" s="5">
        <v>619</v>
      </c>
      <c r="B61" s="3" t="s">
        <v>11</v>
      </c>
      <c r="C61" s="2" t="s">
        <v>19</v>
      </c>
      <c r="D61" s="3" t="s">
        <v>80</v>
      </c>
      <c r="E61" s="4">
        <f>F61+G61+H61+I61+J61</f>
        <v>13435</v>
      </c>
      <c r="F61" s="38">
        <f>15000-1565</f>
        <v>13435</v>
      </c>
      <c r="G61" s="6"/>
      <c r="H61" s="58"/>
      <c r="I61" s="6"/>
      <c r="J61" s="55"/>
      <c r="K61" s="50">
        <f t="shared" si="0"/>
        <v>0</v>
      </c>
      <c r="L61" s="4">
        <f t="shared" si="4"/>
        <v>13435</v>
      </c>
      <c r="M61" s="38">
        <f>15000-1565</f>
        <v>13435</v>
      </c>
      <c r="N61" s="6"/>
      <c r="O61" s="58"/>
      <c r="P61" s="6"/>
      <c r="Q61" s="55"/>
    </row>
    <row r="62" spans="1:17" ht="12" hidden="1" customHeight="1" x14ac:dyDescent="0.25">
      <c r="A62" s="33"/>
      <c r="B62" s="35"/>
      <c r="C62" s="22" t="s">
        <v>78</v>
      </c>
      <c r="D62" s="40"/>
      <c r="E62" s="60">
        <v>0</v>
      </c>
      <c r="F62" s="60">
        <v>0</v>
      </c>
      <c r="G62" s="60">
        <f>G69</f>
        <v>0</v>
      </c>
      <c r="H62" s="60">
        <f>H69</f>
        <v>0</v>
      </c>
      <c r="I62" s="60">
        <f>I69</f>
        <v>0</v>
      </c>
      <c r="J62" s="60">
        <f>J69</f>
        <v>0</v>
      </c>
      <c r="K62" s="50">
        <f t="shared" si="0"/>
        <v>0</v>
      </c>
      <c r="L62" s="60">
        <v>0</v>
      </c>
      <c r="M62" s="60">
        <v>0</v>
      </c>
      <c r="N62" s="60">
        <f>N69</f>
        <v>0</v>
      </c>
      <c r="O62" s="60">
        <f>O69</f>
        <v>0</v>
      </c>
      <c r="P62" s="60">
        <f>P69</f>
        <v>0</v>
      </c>
      <c r="Q62" s="60">
        <f>Q69</f>
        <v>0</v>
      </c>
    </row>
    <row r="63" spans="1:17" ht="13.9" hidden="1" customHeight="1" x14ac:dyDescent="0.2">
      <c r="A63" s="3"/>
      <c r="B63" s="3"/>
      <c r="C63" s="8"/>
      <c r="D63" s="39"/>
      <c r="E63" s="4"/>
      <c r="F63" s="6"/>
      <c r="G63" s="6"/>
      <c r="H63" s="54"/>
      <c r="I63" s="54"/>
      <c r="J63" s="55"/>
      <c r="K63" s="50">
        <f t="shared" si="0"/>
        <v>0</v>
      </c>
      <c r="L63" s="4"/>
      <c r="M63" s="6"/>
      <c r="N63" s="6"/>
      <c r="O63" s="54"/>
      <c r="P63" s="54"/>
      <c r="Q63" s="55"/>
    </row>
    <row r="64" spans="1:17" x14ac:dyDescent="0.25">
      <c r="A64" s="33"/>
      <c r="B64" s="35"/>
      <c r="C64" s="22" t="s">
        <v>87</v>
      </c>
      <c r="D64" s="40"/>
      <c r="E64" s="61">
        <f>F64+G64+H64+I64</f>
        <v>54768</v>
      </c>
      <c r="F64" s="61">
        <f>F65+F66+F67+F68+F69</f>
        <v>54762</v>
      </c>
      <c r="G64" s="61">
        <f>G71</f>
        <v>0</v>
      </c>
      <c r="H64" s="61">
        <f>H65+H66+H67+H68+H69</f>
        <v>6</v>
      </c>
      <c r="I64" s="61">
        <f>I71</f>
        <v>0</v>
      </c>
      <c r="J64" s="61">
        <f>J71</f>
        <v>0</v>
      </c>
      <c r="K64" s="50">
        <f t="shared" si="0"/>
        <v>-3000</v>
      </c>
      <c r="L64" s="61">
        <f t="shared" ref="L64:L71" si="5">M64+N64+O64+P64+Q64</f>
        <v>51768</v>
      </c>
      <c r="M64" s="61">
        <f>M65+M66+M67+M68+M69</f>
        <v>51762</v>
      </c>
      <c r="N64" s="61">
        <f>N65+N66+N67+N68+N69</f>
        <v>0</v>
      </c>
      <c r="O64" s="61">
        <f>O65+O66+O67+O68+O69</f>
        <v>6</v>
      </c>
      <c r="P64" s="61">
        <f>P65+P66+P67+P68+P69</f>
        <v>0</v>
      </c>
      <c r="Q64" s="61">
        <f>Q65+Q66+Q67+Q68+Q69</f>
        <v>0</v>
      </c>
    </row>
    <row r="65" spans="1:17" ht="52.15" customHeight="1" x14ac:dyDescent="0.2">
      <c r="A65" s="3">
        <v>832</v>
      </c>
      <c r="B65" s="14" t="s">
        <v>11</v>
      </c>
      <c r="C65" s="7" t="s">
        <v>101</v>
      </c>
      <c r="D65" s="39" t="s">
        <v>77</v>
      </c>
      <c r="E65" s="4">
        <f t="shared" ref="E65:E70" si="6">F65+G65+H65+I65+J65</f>
        <v>18250</v>
      </c>
      <c r="F65" s="38">
        <f>16450+1800</f>
        <v>18250</v>
      </c>
      <c r="G65" s="6"/>
      <c r="H65" s="54"/>
      <c r="I65" s="54"/>
      <c r="J65" s="55"/>
      <c r="K65" s="50">
        <f t="shared" si="0"/>
        <v>0</v>
      </c>
      <c r="L65" s="4">
        <f t="shared" si="5"/>
        <v>18250</v>
      </c>
      <c r="M65" s="38">
        <f>16450+1800</f>
        <v>18250</v>
      </c>
      <c r="N65" s="6"/>
      <c r="O65" s="54"/>
      <c r="P65" s="54"/>
      <c r="Q65" s="55"/>
    </row>
    <row r="66" spans="1:17" ht="49.9" customHeight="1" x14ac:dyDescent="0.2">
      <c r="A66" s="3">
        <v>832</v>
      </c>
      <c r="B66" s="14" t="s">
        <v>11</v>
      </c>
      <c r="C66" s="9" t="s">
        <v>98</v>
      </c>
      <c r="D66" s="39" t="s">
        <v>77</v>
      </c>
      <c r="E66" s="4">
        <f t="shared" si="6"/>
        <v>5400</v>
      </c>
      <c r="F66" s="38">
        <f>4200+1200</f>
        <v>5400</v>
      </c>
      <c r="G66" s="6"/>
      <c r="H66" s="54"/>
      <c r="I66" s="54"/>
      <c r="J66" s="55"/>
      <c r="K66" s="50">
        <f t="shared" si="0"/>
        <v>0</v>
      </c>
      <c r="L66" s="4">
        <f t="shared" si="5"/>
        <v>5400</v>
      </c>
      <c r="M66" s="38">
        <f>4200+1200</f>
        <v>5400</v>
      </c>
      <c r="N66" s="6"/>
      <c r="O66" s="54"/>
      <c r="P66" s="54"/>
      <c r="Q66" s="55"/>
    </row>
    <row r="67" spans="1:17" ht="48" x14ac:dyDescent="0.2">
      <c r="A67" s="3">
        <v>832</v>
      </c>
      <c r="B67" s="14" t="s">
        <v>11</v>
      </c>
      <c r="C67" s="9" t="s">
        <v>99</v>
      </c>
      <c r="D67" s="39" t="s">
        <v>77</v>
      </c>
      <c r="E67" s="4">
        <f t="shared" si="6"/>
        <v>22950</v>
      </c>
      <c r="F67" s="38">
        <f>20950+2000</f>
        <v>22950</v>
      </c>
      <c r="G67" s="6"/>
      <c r="H67" s="54"/>
      <c r="I67" s="54"/>
      <c r="J67" s="55"/>
      <c r="K67" s="50">
        <f t="shared" si="0"/>
        <v>0</v>
      </c>
      <c r="L67" s="4">
        <f t="shared" si="5"/>
        <v>22950</v>
      </c>
      <c r="M67" s="38">
        <f>20950+2000</f>
        <v>22950</v>
      </c>
      <c r="N67" s="6"/>
      <c r="O67" s="54"/>
      <c r="P67" s="54"/>
      <c r="Q67" s="55"/>
    </row>
    <row r="68" spans="1:17" ht="55.9" customHeight="1" x14ac:dyDescent="0.2">
      <c r="A68" s="5">
        <v>832</v>
      </c>
      <c r="B68" s="14" t="s">
        <v>11</v>
      </c>
      <c r="C68" s="9" t="s">
        <v>100</v>
      </c>
      <c r="D68" s="39" t="s">
        <v>77</v>
      </c>
      <c r="E68" s="4">
        <f t="shared" si="6"/>
        <v>3168</v>
      </c>
      <c r="F68" s="6">
        <f>2100+1000+62</f>
        <v>3162</v>
      </c>
      <c r="G68" s="6"/>
      <c r="H68" s="58">
        <v>6</v>
      </c>
      <c r="I68" s="54"/>
      <c r="J68" s="55"/>
      <c r="K68" s="50">
        <f t="shared" si="0"/>
        <v>0</v>
      </c>
      <c r="L68" s="4">
        <f t="shared" si="5"/>
        <v>3168</v>
      </c>
      <c r="M68" s="6">
        <f>2100+1000+62</f>
        <v>3162</v>
      </c>
      <c r="N68" s="6"/>
      <c r="O68" s="58">
        <v>6</v>
      </c>
      <c r="P68" s="54"/>
      <c r="Q68" s="55"/>
    </row>
    <row r="69" spans="1:17" ht="54" customHeight="1" x14ac:dyDescent="0.2">
      <c r="A69" s="5">
        <v>898</v>
      </c>
      <c r="B69" s="14" t="s">
        <v>11</v>
      </c>
      <c r="C69" s="2" t="s">
        <v>79</v>
      </c>
      <c r="D69" s="3" t="s">
        <v>80</v>
      </c>
      <c r="E69" s="4">
        <f t="shared" si="6"/>
        <v>5000</v>
      </c>
      <c r="F69" s="38">
        <v>5000</v>
      </c>
      <c r="G69" s="6"/>
      <c r="H69" s="58"/>
      <c r="I69" s="6"/>
      <c r="J69" s="55"/>
      <c r="K69" s="50">
        <f t="shared" si="0"/>
        <v>-3000</v>
      </c>
      <c r="L69" s="4">
        <f t="shared" si="5"/>
        <v>2000</v>
      </c>
      <c r="M69" s="38">
        <v>2000</v>
      </c>
      <c r="N69" s="6"/>
      <c r="O69" s="58"/>
      <c r="P69" s="6"/>
      <c r="Q69" s="55"/>
    </row>
    <row r="70" spans="1:17" ht="23.25" customHeight="1" x14ac:dyDescent="0.25">
      <c r="A70" s="32"/>
      <c r="B70" s="28"/>
      <c r="C70" s="10" t="s">
        <v>20</v>
      </c>
      <c r="D70" s="28"/>
      <c r="E70" s="51">
        <f t="shared" si="6"/>
        <v>45198</v>
      </c>
      <c r="F70" s="51">
        <f t="shared" ref="F70:K70" si="7">F74+F76+F84</f>
        <v>32030</v>
      </c>
      <c r="G70" s="51">
        <f t="shared" si="7"/>
        <v>0</v>
      </c>
      <c r="H70" s="51">
        <f t="shared" si="7"/>
        <v>13168</v>
      </c>
      <c r="I70" s="51">
        <f t="shared" si="7"/>
        <v>0</v>
      </c>
      <c r="J70" s="51">
        <f t="shared" si="7"/>
        <v>0</v>
      </c>
      <c r="K70" s="51">
        <f t="shared" si="7"/>
        <v>17076</v>
      </c>
      <c r="L70" s="51">
        <f t="shared" si="5"/>
        <v>65274</v>
      </c>
      <c r="M70" s="51">
        <f>M74+M76+M81+M84</f>
        <v>31800</v>
      </c>
      <c r="N70" s="51">
        <f>N74+N76+N81+N84</f>
        <v>0</v>
      </c>
      <c r="O70" s="51">
        <f>O74+O76+O81+O84</f>
        <v>23474</v>
      </c>
      <c r="P70" s="51">
        <f>P74+P76+P81+P84</f>
        <v>0</v>
      </c>
      <c r="Q70" s="51">
        <f>Q74+Q76+Q81+Q84</f>
        <v>10000</v>
      </c>
    </row>
    <row r="71" spans="1:17" hidden="1" x14ac:dyDescent="0.25">
      <c r="A71" s="33"/>
      <c r="B71" s="33"/>
      <c r="C71" s="20" t="s">
        <v>21</v>
      </c>
      <c r="D71" s="31"/>
      <c r="E71" s="4">
        <f t="shared" ref="E71:J71" si="8">E72+E73</f>
        <v>0</v>
      </c>
      <c r="F71" s="52">
        <f t="shared" si="8"/>
        <v>0</v>
      </c>
      <c r="G71" s="52">
        <f t="shared" si="8"/>
        <v>0</v>
      </c>
      <c r="H71" s="52">
        <f t="shared" si="8"/>
        <v>0</v>
      </c>
      <c r="I71" s="52">
        <f t="shared" si="8"/>
        <v>0</v>
      </c>
      <c r="J71" s="52">
        <f t="shared" si="8"/>
        <v>0</v>
      </c>
      <c r="K71" s="50">
        <f t="shared" si="0"/>
        <v>0</v>
      </c>
      <c r="L71" s="52">
        <f t="shared" si="5"/>
        <v>0</v>
      </c>
      <c r="M71" s="52">
        <f>M72+M73</f>
        <v>0</v>
      </c>
      <c r="N71" s="52">
        <f>N72+N73</f>
        <v>0</v>
      </c>
      <c r="O71" s="52">
        <f>O72+O73</f>
        <v>0</v>
      </c>
      <c r="P71" s="52">
        <f>P72+P73</f>
        <v>0</v>
      </c>
      <c r="Q71" s="52">
        <f>Q72+Q73</f>
        <v>0</v>
      </c>
    </row>
    <row r="72" spans="1:17" hidden="1" x14ac:dyDescent="0.2">
      <c r="A72" s="3"/>
      <c r="B72" s="3"/>
      <c r="C72" s="8"/>
      <c r="D72" s="39"/>
      <c r="E72" s="4"/>
      <c r="F72" s="6"/>
      <c r="G72" s="6"/>
      <c r="H72" s="54"/>
      <c r="I72" s="54"/>
      <c r="J72" s="55"/>
      <c r="K72" s="50">
        <f t="shared" si="0"/>
        <v>0</v>
      </c>
      <c r="L72" s="4"/>
      <c r="M72" s="6"/>
      <c r="N72" s="6"/>
      <c r="O72" s="54"/>
      <c r="P72" s="54"/>
      <c r="Q72" s="55"/>
    </row>
    <row r="73" spans="1:17" ht="6.75" customHeight="1" x14ac:dyDescent="0.25">
      <c r="A73" s="3"/>
      <c r="B73" s="47"/>
      <c r="C73" s="8"/>
      <c r="D73" s="39"/>
      <c r="E73" s="4"/>
      <c r="F73" s="6"/>
      <c r="G73" s="6"/>
      <c r="H73" s="54"/>
      <c r="I73" s="54"/>
      <c r="J73" s="62"/>
      <c r="K73" s="50"/>
      <c r="L73" s="4"/>
      <c r="M73" s="6"/>
      <c r="N73" s="6"/>
      <c r="O73" s="54"/>
      <c r="P73" s="54"/>
      <c r="Q73" s="62"/>
    </row>
    <row r="74" spans="1:17" x14ac:dyDescent="0.25">
      <c r="A74" s="34"/>
      <c r="B74" s="33"/>
      <c r="C74" s="20" t="s">
        <v>22</v>
      </c>
      <c r="D74" s="31"/>
      <c r="E74" s="52">
        <f t="shared" ref="E74:Q74" si="9">SUM(E75:E75)</f>
        <v>0</v>
      </c>
      <c r="F74" s="52">
        <f t="shared" si="9"/>
        <v>0</v>
      </c>
      <c r="G74" s="52">
        <f t="shared" si="9"/>
        <v>0</v>
      </c>
      <c r="H74" s="52">
        <f t="shared" si="9"/>
        <v>0</v>
      </c>
      <c r="I74" s="52">
        <f t="shared" si="9"/>
        <v>0</v>
      </c>
      <c r="J74" s="52">
        <f t="shared" si="9"/>
        <v>0</v>
      </c>
      <c r="K74" s="50">
        <f t="shared" si="0"/>
        <v>10000</v>
      </c>
      <c r="L74" s="52">
        <f>M74+N74+O74+P74+Q74</f>
        <v>10000</v>
      </c>
      <c r="M74" s="52">
        <f t="shared" si="9"/>
        <v>0</v>
      </c>
      <c r="N74" s="52">
        <f t="shared" si="9"/>
        <v>0</v>
      </c>
      <c r="O74" s="52">
        <f t="shared" si="9"/>
        <v>0</v>
      </c>
      <c r="P74" s="52">
        <f t="shared" si="9"/>
        <v>0</v>
      </c>
      <c r="Q74" s="52">
        <f t="shared" si="9"/>
        <v>10000</v>
      </c>
    </row>
    <row r="75" spans="1:17" ht="52.15" customHeight="1" x14ac:dyDescent="0.25">
      <c r="A75" s="5">
        <v>239</v>
      </c>
      <c r="B75" s="14" t="s">
        <v>116</v>
      </c>
      <c r="C75" s="45" t="s">
        <v>117</v>
      </c>
      <c r="D75" s="3" t="s">
        <v>80</v>
      </c>
      <c r="E75" s="21">
        <v>0</v>
      </c>
      <c r="F75" s="38">
        <v>0</v>
      </c>
      <c r="G75" s="38">
        <v>0</v>
      </c>
      <c r="H75" s="38">
        <v>0</v>
      </c>
      <c r="I75" s="38">
        <v>0</v>
      </c>
      <c r="J75" s="38">
        <v>0</v>
      </c>
      <c r="K75" s="50">
        <f t="shared" si="0"/>
        <v>10000</v>
      </c>
      <c r="L75" s="4">
        <f>M75+N75+O75+P75+Q75</f>
        <v>10000</v>
      </c>
      <c r="M75" s="38"/>
      <c r="N75" s="38"/>
      <c r="O75" s="38"/>
      <c r="P75" s="38"/>
      <c r="Q75" s="57">
        <v>10000</v>
      </c>
    </row>
    <row r="76" spans="1:17" x14ac:dyDescent="0.25">
      <c r="A76" s="30"/>
      <c r="B76" s="30"/>
      <c r="C76" s="12" t="s">
        <v>10</v>
      </c>
      <c r="D76" s="30"/>
      <c r="E76" s="21">
        <f t="shared" ref="E76:E81" si="10">F76+G76+H76+I76+J76</f>
        <v>12168</v>
      </c>
      <c r="F76" s="52">
        <f>F77+F78</f>
        <v>0</v>
      </c>
      <c r="G76" s="52">
        <f>G77+G78</f>
        <v>0</v>
      </c>
      <c r="H76" s="52">
        <f>H77+H78</f>
        <v>12168</v>
      </c>
      <c r="I76" s="52">
        <f>I77+I78</f>
        <v>0</v>
      </c>
      <c r="J76" s="52">
        <f>J77+J78</f>
        <v>0</v>
      </c>
      <c r="K76" s="67">
        <f t="shared" ref="K76:K95" si="11">L76-E76</f>
        <v>10306</v>
      </c>
      <c r="L76" s="52">
        <f t="shared" ref="L76:Q76" si="12">L77+L78+L80</f>
        <v>22474</v>
      </c>
      <c r="M76" s="52">
        <f t="shared" si="12"/>
        <v>0</v>
      </c>
      <c r="N76" s="52">
        <f t="shared" si="12"/>
        <v>0</v>
      </c>
      <c r="O76" s="52">
        <f t="shared" si="12"/>
        <v>22474</v>
      </c>
      <c r="P76" s="52">
        <f t="shared" si="12"/>
        <v>0</v>
      </c>
      <c r="Q76" s="52">
        <f t="shared" si="12"/>
        <v>0</v>
      </c>
    </row>
    <row r="77" spans="1:17" ht="25.5" customHeight="1" x14ac:dyDescent="0.2">
      <c r="A77" s="5">
        <v>322</v>
      </c>
      <c r="B77" s="14" t="s">
        <v>106</v>
      </c>
      <c r="C77" s="9" t="s">
        <v>107</v>
      </c>
      <c r="D77" s="3" t="s">
        <v>80</v>
      </c>
      <c r="E77" s="4">
        <f t="shared" si="10"/>
        <v>4500</v>
      </c>
      <c r="F77" s="6"/>
      <c r="G77" s="6"/>
      <c r="H77" s="54">
        <v>4500</v>
      </c>
      <c r="I77" s="54"/>
      <c r="J77" s="55"/>
      <c r="K77" s="50">
        <f t="shared" si="11"/>
        <v>0</v>
      </c>
      <c r="L77" s="4">
        <f>M77+N77+O77+P77+Q77</f>
        <v>4500</v>
      </c>
      <c r="M77" s="6"/>
      <c r="N77" s="6"/>
      <c r="O77" s="54">
        <v>4500</v>
      </c>
      <c r="P77" s="54"/>
      <c r="Q77" s="55"/>
    </row>
    <row r="78" spans="1:17" ht="25.5" customHeight="1" x14ac:dyDescent="0.2">
      <c r="A78" s="5">
        <v>311</v>
      </c>
      <c r="B78" s="14" t="s">
        <v>103</v>
      </c>
      <c r="C78" s="9" t="s">
        <v>114</v>
      </c>
      <c r="D78" s="3" t="s">
        <v>80</v>
      </c>
      <c r="E78" s="4">
        <f t="shared" si="10"/>
        <v>7668</v>
      </c>
      <c r="F78" s="6"/>
      <c r="G78" s="6"/>
      <c r="H78" s="54">
        <v>7668</v>
      </c>
      <c r="I78" s="54"/>
      <c r="J78" s="55"/>
      <c r="K78" s="50">
        <f t="shared" si="11"/>
        <v>306</v>
      </c>
      <c r="L78" s="4">
        <f>M78+N78+O78+P78+Q78</f>
        <v>7974</v>
      </c>
      <c r="M78" s="6"/>
      <c r="N78" s="6"/>
      <c r="O78" s="54">
        <f>7668+306</f>
        <v>7974</v>
      </c>
      <c r="P78" s="54"/>
      <c r="Q78" s="55"/>
    </row>
    <row r="79" spans="1:17" hidden="1" x14ac:dyDescent="0.2">
      <c r="A79" s="3"/>
      <c r="B79" s="3"/>
      <c r="C79" s="45"/>
      <c r="D79" s="39"/>
      <c r="E79" s="4">
        <f t="shared" si="10"/>
        <v>0</v>
      </c>
      <c r="F79" s="6"/>
      <c r="G79" s="6"/>
      <c r="H79" s="54"/>
      <c r="I79" s="54"/>
      <c r="J79" s="55"/>
      <c r="K79" s="50">
        <f t="shared" si="11"/>
        <v>0</v>
      </c>
      <c r="L79" s="4">
        <f>M79+N79+O79+P79+Q79</f>
        <v>0</v>
      </c>
      <c r="M79" s="6"/>
      <c r="N79" s="6"/>
      <c r="O79" s="54"/>
      <c r="P79" s="54"/>
      <c r="Q79" s="55"/>
    </row>
    <row r="80" spans="1:17" ht="27.75" x14ac:dyDescent="0.2">
      <c r="A80" s="5">
        <v>311</v>
      </c>
      <c r="B80" s="14" t="s">
        <v>23</v>
      </c>
      <c r="C80" s="9" t="s">
        <v>115</v>
      </c>
      <c r="D80" s="3" t="s">
        <v>80</v>
      </c>
      <c r="E80" s="4">
        <f t="shared" si="10"/>
        <v>0</v>
      </c>
      <c r="F80" s="6"/>
      <c r="G80" s="6"/>
      <c r="H80" s="54">
        <v>0</v>
      </c>
      <c r="I80" s="54"/>
      <c r="J80" s="55"/>
      <c r="K80" s="50">
        <f t="shared" si="11"/>
        <v>10000</v>
      </c>
      <c r="L80" s="4">
        <f>M80+N80+O80+P80+Q80</f>
        <v>10000</v>
      </c>
      <c r="M80" s="6"/>
      <c r="N80" s="6"/>
      <c r="O80" s="54">
        <v>10000</v>
      </c>
      <c r="P80" s="54"/>
      <c r="Q80" s="55"/>
    </row>
    <row r="81" spans="1:17" ht="24" x14ac:dyDescent="0.25">
      <c r="A81" s="68"/>
      <c r="B81" s="69"/>
      <c r="C81" s="70" t="s">
        <v>119</v>
      </c>
      <c r="D81" s="71"/>
      <c r="E81" s="51">
        <f t="shared" si="10"/>
        <v>0</v>
      </c>
      <c r="F81" s="51">
        <f t="shared" ref="F81:K81" si="13">F82</f>
        <v>0</v>
      </c>
      <c r="G81" s="51">
        <f t="shared" si="13"/>
        <v>0</v>
      </c>
      <c r="H81" s="51">
        <f t="shared" si="13"/>
        <v>0</v>
      </c>
      <c r="I81" s="51">
        <f t="shared" si="13"/>
        <v>0</v>
      </c>
      <c r="J81" s="51">
        <f t="shared" si="13"/>
        <v>0</v>
      </c>
      <c r="K81" s="72">
        <f t="shared" si="13"/>
        <v>3000</v>
      </c>
      <c r="L81" s="51">
        <f>M81+N81+O81+P81+Q81</f>
        <v>3000</v>
      </c>
      <c r="M81" s="51">
        <f>M82</f>
        <v>3000</v>
      </c>
      <c r="N81" s="51">
        <f>N82</f>
        <v>0</v>
      </c>
      <c r="O81" s="51">
        <f>O82</f>
        <v>0</v>
      </c>
      <c r="P81" s="51">
        <f>P82</f>
        <v>0</v>
      </c>
      <c r="Q81" s="51">
        <f>Q82</f>
        <v>0</v>
      </c>
    </row>
    <row r="82" spans="1:17" ht="30" customHeight="1" x14ac:dyDescent="0.2">
      <c r="A82" s="5">
        <v>525</v>
      </c>
      <c r="B82" s="14" t="s">
        <v>23</v>
      </c>
      <c r="C82" s="7" t="s">
        <v>120</v>
      </c>
      <c r="D82" s="3" t="s">
        <v>80</v>
      </c>
      <c r="E82" s="21">
        <v>0</v>
      </c>
      <c r="F82" s="38">
        <v>0</v>
      </c>
      <c r="G82" s="38">
        <v>0</v>
      </c>
      <c r="H82" s="38">
        <v>0</v>
      </c>
      <c r="I82" s="38">
        <v>0</v>
      </c>
      <c r="J82" s="38">
        <v>0</v>
      </c>
      <c r="K82" s="50">
        <f>L82-E82</f>
        <v>3000</v>
      </c>
      <c r="L82" s="21">
        <f>M82+O82+P82+Q82</f>
        <v>3000</v>
      </c>
      <c r="M82" s="38">
        <v>3000</v>
      </c>
      <c r="N82" s="6"/>
      <c r="O82" s="58"/>
      <c r="P82" s="54"/>
      <c r="Q82" s="55"/>
    </row>
    <row r="83" spans="1:17" x14ac:dyDescent="0.2">
      <c r="A83" s="5"/>
      <c r="B83" s="14"/>
      <c r="C83" s="9"/>
      <c r="D83" s="3"/>
      <c r="E83" s="4"/>
      <c r="F83" s="6"/>
      <c r="G83" s="6"/>
      <c r="H83" s="54"/>
      <c r="I83" s="54"/>
      <c r="J83" s="55"/>
      <c r="K83" s="50"/>
      <c r="L83" s="4"/>
      <c r="M83" s="6"/>
      <c r="N83" s="6"/>
      <c r="O83" s="54"/>
      <c r="P83" s="54"/>
      <c r="Q83" s="55"/>
    </row>
    <row r="84" spans="1:17" ht="36" x14ac:dyDescent="0.25">
      <c r="A84" s="13"/>
      <c r="B84" s="33"/>
      <c r="C84" s="13" t="s">
        <v>16</v>
      </c>
      <c r="D84" s="31"/>
      <c r="E84" s="52">
        <f>F84+G84+H84+I84+J84</f>
        <v>33030</v>
      </c>
      <c r="F84" s="52">
        <f>SUM(F85:F89)</f>
        <v>32030</v>
      </c>
      <c r="G84" s="52">
        <f>SUM(G85:G89)</f>
        <v>0</v>
      </c>
      <c r="H84" s="52">
        <f>SUM(H85:H89)</f>
        <v>1000</v>
      </c>
      <c r="I84" s="52">
        <f>SUM(I85:I89)</f>
        <v>0</v>
      </c>
      <c r="J84" s="52">
        <f>SUM(J85:J89)</f>
        <v>0</v>
      </c>
      <c r="K84" s="50">
        <f t="shared" si="11"/>
        <v>-3230</v>
      </c>
      <c r="L84" s="52">
        <f>L85+L86+L88+L87+L89</f>
        <v>29800</v>
      </c>
      <c r="M84" s="52">
        <f>SUM(M85:M89)</f>
        <v>28800</v>
      </c>
      <c r="N84" s="52">
        <f>SUM(N85:N89)</f>
        <v>0</v>
      </c>
      <c r="O84" s="52">
        <f>SUM(O85:O89)</f>
        <v>1000</v>
      </c>
      <c r="P84" s="52">
        <f>SUM(P85:P89)</f>
        <v>0</v>
      </c>
      <c r="Q84" s="52">
        <f>SUM(Q85:Q89)</f>
        <v>0</v>
      </c>
    </row>
    <row r="85" spans="1:17" ht="36" x14ac:dyDescent="0.2">
      <c r="A85" s="5">
        <v>603</v>
      </c>
      <c r="B85" s="14" t="s">
        <v>24</v>
      </c>
      <c r="C85" s="8" t="s">
        <v>25</v>
      </c>
      <c r="D85" s="5" t="s">
        <v>26</v>
      </c>
      <c r="E85" s="21">
        <f>F85+H85+I85+J85</f>
        <v>31030</v>
      </c>
      <c r="F85" s="38">
        <f>26645+18008-5000+6294-11517-2670-1740+1010</f>
        <v>31030</v>
      </c>
      <c r="G85" s="6"/>
      <c r="H85" s="54"/>
      <c r="I85" s="54"/>
      <c r="J85" s="55"/>
      <c r="K85" s="50">
        <f t="shared" si="11"/>
        <v>-3230</v>
      </c>
      <c r="L85" s="21">
        <f>M85+O85+P85+Q85</f>
        <v>27800</v>
      </c>
      <c r="M85" s="38">
        <f>26645+18008-5000+6294-11517-2670-1740+1010-3230</f>
        <v>27800</v>
      </c>
      <c r="N85" s="6"/>
      <c r="O85" s="54"/>
      <c r="P85" s="54"/>
      <c r="Q85" s="55"/>
    </row>
    <row r="86" spans="1:17" ht="55.9" customHeight="1" x14ac:dyDescent="0.2">
      <c r="A86" s="5">
        <v>603</v>
      </c>
      <c r="B86" s="14" t="s">
        <v>24</v>
      </c>
      <c r="C86" s="2" t="s">
        <v>83</v>
      </c>
      <c r="D86" s="39" t="s">
        <v>26</v>
      </c>
      <c r="E86" s="21">
        <f>F86+H86+I86+J86</f>
        <v>0</v>
      </c>
      <c r="F86" s="6"/>
      <c r="G86" s="6"/>
      <c r="H86" s="54"/>
      <c r="I86" s="54"/>
      <c r="J86" s="55"/>
      <c r="K86" s="50">
        <f t="shared" si="11"/>
        <v>0</v>
      </c>
      <c r="L86" s="21">
        <f>M86+O86+P86+Q86</f>
        <v>0</v>
      </c>
      <c r="M86" s="6"/>
      <c r="N86" s="6"/>
      <c r="O86" s="54"/>
      <c r="P86" s="54"/>
      <c r="Q86" s="55"/>
    </row>
    <row r="87" spans="1:17" ht="54.6" customHeight="1" x14ac:dyDescent="0.2">
      <c r="A87" s="1">
        <v>623</v>
      </c>
      <c r="B87" s="3" t="s">
        <v>24</v>
      </c>
      <c r="C87" s="44" t="s">
        <v>85</v>
      </c>
      <c r="D87" s="39" t="s">
        <v>18</v>
      </c>
      <c r="E87" s="21">
        <f>F87+H87+I87+J87</f>
        <v>2000</v>
      </c>
      <c r="F87" s="6">
        <v>1000</v>
      </c>
      <c r="G87" s="6"/>
      <c r="H87" s="54">
        <v>1000</v>
      </c>
      <c r="I87" s="54"/>
      <c r="J87" s="55"/>
      <c r="K87" s="50">
        <f>L87-E87</f>
        <v>0</v>
      </c>
      <c r="L87" s="21">
        <f>M87+O87+P87+Q87</f>
        <v>2000</v>
      </c>
      <c r="M87" s="6">
        <v>1000</v>
      </c>
      <c r="N87" s="6"/>
      <c r="O87" s="54">
        <v>1000</v>
      </c>
      <c r="P87" s="54"/>
      <c r="Q87" s="55"/>
    </row>
    <row r="88" spans="1:17" ht="72" x14ac:dyDescent="0.2">
      <c r="A88" s="5">
        <v>626</v>
      </c>
      <c r="B88" s="14" t="s">
        <v>24</v>
      </c>
      <c r="C88" s="2" t="s">
        <v>27</v>
      </c>
      <c r="D88" s="5" t="s">
        <v>26</v>
      </c>
      <c r="E88" s="21">
        <f>F88+H88+I88+J88</f>
        <v>0</v>
      </c>
      <c r="F88" s="6"/>
      <c r="G88" s="6"/>
      <c r="H88" s="54"/>
      <c r="I88" s="54"/>
      <c r="J88" s="55"/>
      <c r="K88" s="50">
        <f t="shared" si="11"/>
        <v>0</v>
      </c>
      <c r="L88" s="21">
        <f>M88+O88+P88+Q88</f>
        <v>0</v>
      </c>
      <c r="M88" s="6"/>
      <c r="N88" s="6"/>
      <c r="O88" s="54"/>
      <c r="P88" s="54"/>
      <c r="Q88" s="55"/>
    </row>
    <row r="89" spans="1:17" ht="45.75" hidden="1" x14ac:dyDescent="0.2">
      <c r="A89" s="1">
        <v>622</v>
      </c>
      <c r="B89" s="3" t="s">
        <v>23</v>
      </c>
      <c r="C89" s="7" t="s">
        <v>102</v>
      </c>
      <c r="D89" s="39" t="s">
        <v>12</v>
      </c>
      <c r="E89" s="21">
        <f>F89+H89+I89+J89</f>
        <v>0</v>
      </c>
      <c r="F89" s="38"/>
      <c r="G89" s="6"/>
      <c r="H89" s="58">
        <f>1521-1521</f>
        <v>0</v>
      </c>
      <c r="I89" s="54"/>
      <c r="J89" s="55"/>
      <c r="K89" s="50">
        <f t="shared" si="11"/>
        <v>0</v>
      </c>
      <c r="L89" s="21">
        <f>M89+O89+P89+Q89</f>
        <v>0</v>
      </c>
      <c r="M89" s="38"/>
      <c r="N89" s="6"/>
      <c r="O89" s="58">
        <f>1521-1521</f>
        <v>0</v>
      </c>
      <c r="P89" s="54"/>
      <c r="Q89" s="55"/>
    </row>
    <row r="90" spans="1:17" ht="31.9" customHeight="1" x14ac:dyDescent="0.25">
      <c r="A90" s="32"/>
      <c r="B90" s="28"/>
      <c r="C90" s="10" t="s">
        <v>28</v>
      </c>
      <c r="D90" s="28"/>
      <c r="E90" s="51">
        <f t="shared" ref="E90:Q90" si="14">E91</f>
        <v>26864</v>
      </c>
      <c r="F90" s="51">
        <f t="shared" si="14"/>
        <v>0</v>
      </c>
      <c r="G90" s="51">
        <f t="shared" si="14"/>
        <v>26864</v>
      </c>
      <c r="H90" s="51">
        <f t="shared" si="14"/>
        <v>0</v>
      </c>
      <c r="I90" s="51">
        <f t="shared" si="14"/>
        <v>0</v>
      </c>
      <c r="J90" s="51">
        <f t="shared" si="14"/>
        <v>0</v>
      </c>
      <c r="K90" s="50">
        <f t="shared" si="11"/>
        <v>0</v>
      </c>
      <c r="L90" s="51">
        <f t="shared" si="14"/>
        <v>26864</v>
      </c>
      <c r="M90" s="51">
        <f t="shared" si="14"/>
        <v>0</v>
      </c>
      <c r="N90" s="51">
        <f t="shared" si="14"/>
        <v>26864</v>
      </c>
      <c r="O90" s="51">
        <f t="shared" si="14"/>
        <v>0</v>
      </c>
      <c r="P90" s="51">
        <f t="shared" si="14"/>
        <v>0</v>
      </c>
      <c r="Q90" s="51">
        <f t="shared" si="14"/>
        <v>0</v>
      </c>
    </row>
    <row r="91" spans="1:17" ht="24" x14ac:dyDescent="0.25">
      <c r="A91" s="33"/>
      <c r="B91" s="35"/>
      <c r="C91" s="22" t="s">
        <v>29</v>
      </c>
      <c r="D91" s="41"/>
      <c r="E91" s="63">
        <f t="shared" ref="E91:Q91" si="15">SUM(E92)</f>
        <v>26864</v>
      </c>
      <c r="F91" s="63">
        <f t="shared" si="15"/>
        <v>0</v>
      </c>
      <c r="G91" s="4">
        <f t="shared" si="15"/>
        <v>26864</v>
      </c>
      <c r="H91" s="63">
        <f t="shared" si="15"/>
        <v>0</v>
      </c>
      <c r="I91" s="63">
        <f t="shared" si="15"/>
        <v>0</v>
      </c>
      <c r="J91" s="63">
        <f t="shared" si="15"/>
        <v>0</v>
      </c>
      <c r="K91" s="50">
        <f t="shared" si="11"/>
        <v>0</v>
      </c>
      <c r="L91" s="63">
        <f t="shared" si="15"/>
        <v>26864</v>
      </c>
      <c r="M91" s="63">
        <f t="shared" si="15"/>
        <v>0</v>
      </c>
      <c r="N91" s="4">
        <f t="shared" si="15"/>
        <v>26864</v>
      </c>
      <c r="O91" s="63">
        <f t="shared" si="15"/>
        <v>0</v>
      </c>
      <c r="P91" s="63">
        <f t="shared" si="15"/>
        <v>0</v>
      </c>
      <c r="Q91" s="63">
        <f t="shared" si="15"/>
        <v>0</v>
      </c>
    </row>
    <row r="92" spans="1:17" ht="63.6" customHeight="1" x14ac:dyDescent="0.25">
      <c r="A92" s="26">
        <v>738</v>
      </c>
      <c r="B92" s="26" t="s">
        <v>30</v>
      </c>
      <c r="C92" s="2" t="s">
        <v>31</v>
      </c>
      <c r="D92" s="26" t="s">
        <v>15</v>
      </c>
      <c r="E92" s="21">
        <f>SUM(F92:I92)</f>
        <v>26864</v>
      </c>
      <c r="F92" s="6"/>
      <c r="G92" s="38">
        <v>26864</v>
      </c>
      <c r="H92" s="38"/>
      <c r="I92" s="38"/>
      <c r="J92" s="57"/>
      <c r="K92" s="50">
        <f t="shared" si="11"/>
        <v>0</v>
      </c>
      <c r="L92" s="21">
        <f>SUM(M92:P92)</f>
        <v>26864</v>
      </c>
      <c r="M92" s="6"/>
      <c r="N92" s="38">
        <v>26864</v>
      </c>
      <c r="O92" s="38"/>
      <c r="P92" s="38"/>
      <c r="Q92" s="57"/>
    </row>
    <row r="93" spans="1:17" ht="10.5" customHeight="1" x14ac:dyDescent="0.25">
      <c r="A93" s="10"/>
      <c r="B93" s="23"/>
      <c r="C93" s="10" t="s">
        <v>32</v>
      </c>
      <c r="D93" s="23"/>
      <c r="E93" s="51">
        <f t="shared" ref="E93:Q94" si="16">E94</f>
        <v>630</v>
      </c>
      <c r="F93" s="51">
        <f t="shared" si="16"/>
        <v>0</v>
      </c>
      <c r="G93" s="51">
        <f t="shared" si="16"/>
        <v>630</v>
      </c>
      <c r="H93" s="51">
        <f t="shared" si="16"/>
        <v>0</v>
      </c>
      <c r="I93" s="51">
        <f t="shared" si="16"/>
        <v>0</v>
      </c>
      <c r="J93" s="51">
        <f t="shared" si="16"/>
        <v>0</v>
      </c>
      <c r="K93" s="50">
        <f t="shared" si="11"/>
        <v>0</v>
      </c>
      <c r="L93" s="51">
        <f t="shared" si="16"/>
        <v>630</v>
      </c>
      <c r="M93" s="51">
        <f t="shared" si="16"/>
        <v>0</v>
      </c>
      <c r="N93" s="51">
        <f t="shared" si="16"/>
        <v>630</v>
      </c>
      <c r="O93" s="51">
        <f t="shared" si="16"/>
        <v>0</v>
      </c>
      <c r="P93" s="51">
        <f t="shared" si="16"/>
        <v>0</v>
      </c>
      <c r="Q93" s="51">
        <f t="shared" si="16"/>
        <v>0</v>
      </c>
    </row>
    <row r="94" spans="1:17" x14ac:dyDescent="0.2">
      <c r="A94" s="35"/>
      <c r="B94" s="35"/>
      <c r="C94" s="22" t="s">
        <v>33</v>
      </c>
      <c r="D94" s="41"/>
      <c r="E94" s="64">
        <f t="shared" si="16"/>
        <v>630</v>
      </c>
      <c r="F94" s="64">
        <f t="shared" si="16"/>
        <v>0</v>
      </c>
      <c r="G94" s="64">
        <f t="shared" si="16"/>
        <v>630</v>
      </c>
      <c r="H94" s="64">
        <f t="shared" si="16"/>
        <v>0</v>
      </c>
      <c r="I94" s="64">
        <f t="shared" si="16"/>
        <v>0</v>
      </c>
      <c r="J94" s="64">
        <f t="shared" si="16"/>
        <v>0</v>
      </c>
      <c r="K94" s="50">
        <f t="shared" si="11"/>
        <v>0</v>
      </c>
      <c r="L94" s="64">
        <f t="shared" si="16"/>
        <v>630</v>
      </c>
      <c r="M94" s="64">
        <f t="shared" si="16"/>
        <v>0</v>
      </c>
      <c r="N94" s="64">
        <f t="shared" si="16"/>
        <v>630</v>
      </c>
      <c r="O94" s="64">
        <f t="shared" si="16"/>
        <v>0</v>
      </c>
      <c r="P94" s="64">
        <f t="shared" si="16"/>
        <v>0</v>
      </c>
      <c r="Q94" s="64">
        <f t="shared" si="16"/>
        <v>0</v>
      </c>
    </row>
    <row r="95" spans="1:17" ht="36" x14ac:dyDescent="0.25">
      <c r="A95" s="26">
        <v>606</v>
      </c>
      <c r="B95" s="26" t="s">
        <v>105</v>
      </c>
      <c r="C95" s="2" t="s">
        <v>104</v>
      </c>
      <c r="D95" s="42"/>
      <c r="E95" s="21">
        <f>SUM(F95:I95)</f>
        <v>630</v>
      </c>
      <c r="F95" s="57"/>
      <c r="G95" s="57">
        <v>630</v>
      </c>
      <c r="H95" s="57"/>
      <c r="I95" s="57"/>
      <c r="J95" s="57"/>
      <c r="K95" s="50">
        <f t="shared" si="11"/>
        <v>0</v>
      </c>
      <c r="L95" s="21">
        <f>SUM(M95:P95)</f>
        <v>630</v>
      </c>
      <c r="M95" s="57"/>
      <c r="N95" s="57">
        <v>630</v>
      </c>
      <c r="O95" s="57"/>
      <c r="P95" s="57"/>
      <c r="Q95" s="57"/>
    </row>
    <row r="96" spans="1:17" x14ac:dyDescent="0.25">
      <c r="A96" s="36"/>
    </row>
    <row r="97" spans="1:17" x14ac:dyDescent="0.25">
      <c r="A97" s="36"/>
    </row>
    <row r="98" spans="1:17" x14ac:dyDescent="0.25">
      <c r="A98" s="36"/>
    </row>
    <row r="99" spans="1:17" ht="17.25" customHeight="1" x14ac:dyDescent="0.25">
      <c r="E99" s="206"/>
      <c r="F99" s="206"/>
      <c r="G99" s="206"/>
      <c r="H99" s="206"/>
      <c r="I99" s="206"/>
    </row>
    <row r="100" spans="1:17" ht="12" customHeight="1" x14ac:dyDescent="0.25">
      <c r="A100" s="206" t="s">
        <v>74</v>
      </c>
      <c r="B100" s="206"/>
      <c r="C100" s="205" t="s">
        <v>75</v>
      </c>
      <c r="D100" s="205"/>
      <c r="E100" s="205"/>
      <c r="F100" s="205"/>
      <c r="G100" s="205"/>
      <c r="H100" s="205"/>
      <c r="I100" s="205"/>
    </row>
    <row r="101" spans="1:17" ht="12" customHeight="1" x14ac:dyDescent="0.25">
      <c r="D101" s="205" t="s">
        <v>92</v>
      </c>
      <c r="E101" s="205"/>
      <c r="F101" s="205"/>
      <c r="G101" s="205"/>
      <c r="H101" s="205"/>
      <c r="I101" s="205"/>
      <c r="L101" s="205" t="s">
        <v>76</v>
      </c>
      <c r="M101" s="205"/>
      <c r="N101" s="205"/>
      <c r="O101" s="205"/>
      <c r="P101" s="205"/>
      <c r="Q101" s="205"/>
    </row>
    <row r="102" spans="1:17" ht="12" customHeight="1" x14ac:dyDescent="0.25">
      <c r="D102" s="206" t="s">
        <v>93</v>
      </c>
      <c r="E102" s="206"/>
      <c r="F102" s="206"/>
      <c r="G102" s="206"/>
      <c r="H102" s="206"/>
      <c r="I102" s="206"/>
      <c r="L102" s="205" t="s">
        <v>88</v>
      </c>
      <c r="M102" s="205"/>
      <c r="N102" s="205"/>
      <c r="O102" s="205"/>
      <c r="P102" s="205"/>
      <c r="Q102" s="205"/>
    </row>
    <row r="103" spans="1:17" x14ac:dyDescent="0.25">
      <c r="C103" s="25"/>
    </row>
    <row r="104" spans="1:17" x14ac:dyDescent="0.25">
      <c r="E104" s="205"/>
      <c r="F104" s="205"/>
      <c r="G104" s="205"/>
      <c r="H104" s="205"/>
      <c r="I104" s="205"/>
    </row>
    <row r="105" spans="1:17" x14ac:dyDescent="0.25">
      <c r="E105" s="205"/>
      <c r="F105" s="205"/>
      <c r="G105" s="205"/>
      <c r="H105" s="205"/>
      <c r="I105" s="205"/>
    </row>
    <row r="106" spans="1:17" x14ac:dyDescent="0.25">
      <c r="E106" s="205"/>
      <c r="F106" s="205"/>
      <c r="G106" s="205"/>
      <c r="H106" s="205"/>
      <c r="I106" s="205"/>
    </row>
  </sheetData>
  <mergeCells count="34">
    <mergeCell ref="A1:Q1"/>
    <mergeCell ref="A2:S2"/>
    <mergeCell ref="A3:S3"/>
    <mergeCell ref="A4:I4"/>
    <mergeCell ref="A5:A7"/>
    <mergeCell ref="B5:B7"/>
    <mergeCell ref="C5:C7"/>
    <mergeCell ref="D5:D7"/>
    <mergeCell ref="E5:E7"/>
    <mergeCell ref="F5:J5"/>
    <mergeCell ref="O6:O7"/>
    <mergeCell ref="P6:P7"/>
    <mergeCell ref="Q6:Q7"/>
    <mergeCell ref="L5:L7"/>
    <mergeCell ref="M5:Q5"/>
    <mergeCell ref="M6:M7"/>
    <mergeCell ref="A100:B100"/>
    <mergeCell ref="C100:E100"/>
    <mergeCell ref="F100:I100"/>
    <mergeCell ref="K5:K7"/>
    <mergeCell ref="F6:F7"/>
    <mergeCell ref="G6:G7"/>
    <mergeCell ref="H6:H7"/>
    <mergeCell ref="I6:I7"/>
    <mergeCell ref="J6:J7"/>
    <mergeCell ref="E99:I99"/>
    <mergeCell ref="N6:N7"/>
    <mergeCell ref="E106:I106"/>
    <mergeCell ref="D101:I101"/>
    <mergeCell ref="L101:Q101"/>
    <mergeCell ref="D102:I102"/>
    <mergeCell ref="L102:Q102"/>
    <mergeCell ref="E104:I104"/>
    <mergeCell ref="E105:I10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1</vt:i4>
      </vt:variant>
    </vt:vector>
  </HeadingPairs>
  <TitlesOfParts>
    <vt:vector size="4" baseType="lpstr">
      <vt:lpstr>КП 2025-1</vt:lpstr>
      <vt:lpstr>Лист1</vt:lpstr>
      <vt:lpstr>1</vt:lpstr>
      <vt:lpstr>'КП 2025-1'!Печат_заглавия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G500</dc:creator>
  <cp:lastModifiedBy>FUJITSU</cp:lastModifiedBy>
  <cp:lastPrinted>2025-12-11T08:05:33Z</cp:lastPrinted>
  <dcterms:created xsi:type="dcterms:W3CDTF">2023-02-07T02:44:58Z</dcterms:created>
  <dcterms:modified xsi:type="dcterms:W3CDTF">2025-12-11T08:10:34Z</dcterms:modified>
</cp:coreProperties>
</file>